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25110" windowHeight="8130" activeTab="0"/>
  </bookViews>
  <sheets>
    <sheet name="F2 Finančný rámec pre real." sheetId="1" r:id="rId1"/>
    <sheet name="F1 Indikatívny rozpočet" sheetId="2" r:id="rId2"/>
    <sheet name="F5 Intervenčná matica" sheetId="3" r:id="rId3"/>
  </sheets>
  <definedNames>
    <definedName name="_xlnm.Print_Area" localSheetId="0">'F2 Finančný rámec pre real.'!$A$2:$N$62</definedName>
  </definedNames>
  <calcPr fullCalcOnLoad="1"/>
</workbook>
</file>

<file path=xl/sharedStrings.xml><?xml version="1.0" encoding="utf-8"?>
<sst xmlns="http://schemas.openxmlformats.org/spreadsheetml/2006/main" count="499" uniqueCount="261">
  <si>
    <t>1.1.1 Komora podnikateľov mesta</t>
  </si>
  <si>
    <t>Opatrenie 1.2 
Podpora a rozvoj priemyselného parku</t>
  </si>
  <si>
    <t>Opatrenie 1.3
Rozvoj infraštruktúry cestovného ruchu za účelom zvýšenia atraktivity územia pre návštevníkov</t>
  </si>
  <si>
    <t>1.3.1 Koncepcia rozvoja kultúry s aktualizáciou stratégie rozvoja cestovného ruchu</t>
  </si>
  <si>
    <t>1.3.2 Modernizácia zastávok verejnej osobnej dopravy</t>
  </si>
  <si>
    <t xml:space="preserve">1.3.3 Rekonštrukcia Kláštorného námestia </t>
  </si>
  <si>
    <t>Opatrenie 1.4 
Podpora kreatívneho priemyslu a budovanie spoločnej infraštruktúry</t>
  </si>
  <si>
    <t>1.4.1 Rekonštrukcia kaštieľa - inkubátor pre subjekty kreatívneho priemyslu/coworking place</t>
  </si>
  <si>
    <t>Opatrenie 1.5
Rozvoj technickej infraštruktúry</t>
  </si>
  <si>
    <t>1.5.1 Diaľničná križovatka D2-III/50310</t>
  </si>
  <si>
    <t>1.5.2 Vybudovanie siete cyklotrás</t>
  </si>
  <si>
    <t xml:space="preserve">Opatrenie 1.6
Zefektívnenie manažmentu samosprávy mesta </t>
  </si>
  <si>
    <t>1.6.1 Minimalizácia nákladov na prevádzku sídla MsÚ</t>
  </si>
  <si>
    <t>1.6.2 Otvorená samospráva</t>
  </si>
  <si>
    <t xml:space="preserve">Opatrenie 1.7 
Územný rozvoj mesta 
</t>
  </si>
  <si>
    <t>1.7.1 Aktualizácia územného plánu</t>
  </si>
  <si>
    <t>1.7.2 Architektonická súťaž</t>
  </si>
  <si>
    <t>1.7.4 Generel cyklodopravy</t>
  </si>
  <si>
    <t>Opatrenie 2.1
Rozvoj vzdelanostnej infraštruktúry</t>
  </si>
  <si>
    <t>Opatrenie 2.2
Rozvoj sociálnych služieb pre obyvateľov mesta Malacky</t>
  </si>
  <si>
    <t>2.2.1 Brožúry</t>
  </si>
  <si>
    <t>2.2.2 Sociálny taxík</t>
  </si>
  <si>
    <t>2.2.3 Útulok</t>
  </si>
  <si>
    <t>2.2.5 Modernizácia objektu a nadstavba Mestského centra sociálnych služieb</t>
  </si>
  <si>
    <t>2.2.6 Rekonštrukcia areálu sociálneho bývania pre marginalizované rómske obyvateľstvo</t>
  </si>
  <si>
    <t>2.2.7 Chránené bývanie  pre osoby s ťažkým zdravotným postihnutím a rodiny s deťmi v sociálnej núdzi či krízovej situácii</t>
  </si>
  <si>
    <t>2.2.8 Terénny sociálny pracovník</t>
  </si>
  <si>
    <t>Opatrenie 2.3
Budovanie identity mesta a občianskej spoločnosti</t>
  </si>
  <si>
    <t>2.3.1 Vznik komunitných centier a ich podpora</t>
  </si>
  <si>
    <t>Opatrenie 2.5
Podpora voľnočasových aktivít pre deti a dorast</t>
  </si>
  <si>
    <t>2.5.1 Modernizácia športovo-rekreačného areálu v Zámockom parku</t>
  </si>
  <si>
    <t>2.5.2 Lanová dráha</t>
  </si>
  <si>
    <t>2.5.3 Vybudovanie multifunkčného ihriska v areáli ZŠ Záhorácka</t>
  </si>
  <si>
    <t>2.5.4 Včelnica</t>
  </si>
  <si>
    <t>2.5.5  Nadstavba budovy CVČ</t>
  </si>
  <si>
    <t>2.5.6 Rekonštrukcia betónovej časti oplotenia CVČ</t>
  </si>
  <si>
    <t>2.5.7 Výstavba zimného štadiónu</t>
  </si>
  <si>
    <t>2.5.8 Rekonštrukcia letného kúpaliska</t>
  </si>
  <si>
    <t xml:space="preserve">Opatrenie 2.6
Prevencia a riešenie problémov bezpečnosti v meste </t>
  </si>
  <si>
    <t>2.6.1 Modernizácia kamerového systému</t>
  </si>
  <si>
    <t>2.6.2 Zvýšenie bezpečnosti chodcov</t>
  </si>
  <si>
    <t>2.6.3 Komplexný program prevencie kriminality</t>
  </si>
  <si>
    <t>Opatrenie 3.1
Skvalitnenie odpadového hospodárstva a komunálnych služieb v meste</t>
  </si>
  <si>
    <t>3.1.1 Rekonštrukcia kanalizácie v areáli ZŠ Dr. J. Dérera</t>
  </si>
  <si>
    <t>3.1.2 Vybudovanie kompostárne a triediarne odpadov</t>
  </si>
  <si>
    <t>3.1.3 Rozšírenie kanalizácie v aglomerácii s obcou Kostolište</t>
  </si>
  <si>
    <t xml:space="preserve">3.1.4 Zabezpečenie stojísk kontajnerou na odpady </t>
  </si>
  <si>
    <t xml:space="preserve">Opatrenie 3.2
Podpora ekologických riešení problémov statickej a dynamickej dopravy
</t>
  </si>
  <si>
    <t>3.2.1 Mestská hromadná doprava</t>
  </si>
  <si>
    <t>3.2.2 Parkovisko pred areálom ZŠ,park pred ZŠ</t>
  </si>
  <si>
    <t>3.2.3 Implementácia parkovacej politiky</t>
  </si>
  <si>
    <t>Opatrenie 3.3
Znižovanie energetickej náročnosti pri zabezpečení mestských služieb</t>
  </si>
  <si>
    <t>3.3.1  Modernizácia verejného osvetlenia</t>
  </si>
  <si>
    <t>Opatrenie 3.4
Revitalizácia obytných zón</t>
  </si>
  <si>
    <t>3.4.1 Revitalizácia vnútrobloku Domky</t>
  </si>
  <si>
    <t>Opatrenie 3.5 
Zabezpečenie ekologickej stability územia mesta Malacky</t>
  </si>
  <si>
    <t xml:space="preserve">3.5.1 Revitalizácia Lesoparku, mokrade Prčule a vybudovanie náučného chodníka </t>
  </si>
  <si>
    <t>3.5.2 Karanténna stanica-  útulok</t>
  </si>
  <si>
    <t>I. Hospodárska politika</t>
  </si>
  <si>
    <t>Názov opatrenia</t>
  </si>
  <si>
    <t>Kód a názov projektu</t>
  </si>
  <si>
    <t>Hlavný ukazovateľ -výsledku, dopadu</t>
  </si>
  <si>
    <t>Termín začatia a ukončenia realizácie projektu</t>
  </si>
  <si>
    <t>mesiac/rok - mesiac/rok</t>
  </si>
  <si>
    <t>RN spolu</t>
  </si>
  <si>
    <t>a=b+e+f+g+h</t>
  </si>
  <si>
    <t>Verejné zdroje celkom</t>
  </si>
  <si>
    <t xml:space="preserve">b=c+d </t>
  </si>
  <si>
    <t>Verejné zdroje</t>
  </si>
  <si>
    <t>Národné zdroje celkom</t>
  </si>
  <si>
    <t>Zdroje EŠIF celkom</t>
  </si>
  <si>
    <t>c</t>
  </si>
  <si>
    <t>d</t>
  </si>
  <si>
    <t>Súkromné zdroje</t>
  </si>
  <si>
    <t>e</t>
  </si>
  <si>
    <t>f</t>
  </si>
  <si>
    <t>g</t>
  </si>
  <si>
    <t>h</t>
  </si>
  <si>
    <t>EIB príspevok</t>
  </si>
  <si>
    <t>Iné zdroje</t>
  </si>
  <si>
    <t>II. Sociálna politika</t>
  </si>
  <si>
    <t>III. Environmentálna politika</t>
  </si>
  <si>
    <t>Opatrenie 1.1
Podpora spolupráce medzi samosprávou a súkromným sektorom, budovanie lokálnych partnerstiev</t>
  </si>
  <si>
    <t>Celkové náklady</t>
  </si>
  <si>
    <t>EÚ</t>
  </si>
  <si>
    <t>Štát</t>
  </si>
  <si>
    <t>VÚC</t>
  </si>
  <si>
    <t>Obec/mesto</t>
  </si>
  <si>
    <t>Viaczdrojové financovanie</t>
  </si>
  <si>
    <t>Počet podnikateľských subjektov združených v komore</t>
  </si>
  <si>
    <t>1.2.1 Rozvoj technickej infraštruktúry v zónach priemysleného parku C,D,E + zóna A napojenie na diaľnicu</t>
  </si>
  <si>
    <t>rozpočet mesta</t>
  </si>
  <si>
    <t>Počet vytvorených dokumentov</t>
  </si>
  <si>
    <t>Dĺžka novovybudovanej infraštruktúry</t>
  </si>
  <si>
    <t>2015-2016</t>
  </si>
  <si>
    <t>Počet modernizovaných zastávok</t>
  </si>
  <si>
    <t>2016-2020</t>
  </si>
  <si>
    <t>Počet podujatí realizovaných na námestí</t>
  </si>
  <si>
    <t>2017-2020</t>
  </si>
  <si>
    <t>N/A</t>
  </si>
  <si>
    <t>Rozloha podlahy rekonštruovaného objektu</t>
  </si>
  <si>
    <t>2015-2019</t>
  </si>
  <si>
    <t xml:space="preserve">Pokles objemu nákladnej dopravy v intraviláne mesta </t>
  </si>
  <si>
    <t>2015-2020</t>
  </si>
  <si>
    <t xml:space="preserve">Dĺžka nových cyklistických komunikácií </t>
  </si>
  <si>
    <t>Ročné úspory v nákladoch na prevádzku sídla MsÚ</t>
  </si>
  <si>
    <t>Počet nových zjednodušených životných situácií pre občanov a podnikateľov, realizovaných kombináciou elektronických služieb</t>
  </si>
  <si>
    <t>Počet prijatých dokumentov</t>
  </si>
  <si>
    <t>2015-2017</t>
  </si>
  <si>
    <t>Počet subjektov zapojených do architektonickej súťaže</t>
  </si>
  <si>
    <t>rozpocet mesta</t>
  </si>
  <si>
    <t>1.7.3 Generel dopravy - udržateľný plán mestskej mobility</t>
  </si>
  <si>
    <t>Veľkosť plochy prístavby</t>
  </si>
  <si>
    <t>Veľkosť plochy rekonštruovaného objektu</t>
  </si>
  <si>
    <t>Počet rekonštruovaných sociálnych zariadení</t>
  </si>
  <si>
    <t>Počet modernizovaných učební</t>
  </si>
  <si>
    <t>Zníženie ročnej spotreby primárnej energie vo verejných budovách</t>
  </si>
  <si>
    <t>Počet modernizovaných tried</t>
  </si>
  <si>
    <t xml:space="preserve">Kapacita podporenej školskej infraštruktúry </t>
  </si>
  <si>
    <t>Počet novo zriadených tried</t>
  </si>
  <si>
    <t>Celkový počet brožúr</t>
  </si>
  <si>
    <t>9/2015 - 10/2015</t>
  </si>
  <si>
    <t xml:space="preserve">Počet odkázaných občanov využívajúcich službu </t>
  </si>
  <si>
    <t xml:space="preserve">Kapacita podporených zariadení sociálnych služieb </t>
  </si>
  <si>
    <t>2016-2017</t>
  </si>
  <si>
    <t>Kapacita vybudovaného zariadenia</t>
  </si>
  <si>
    <t xml:space="preserve">2.2.4 Detské jasle </t>
  </si>
  <si>
    <t>Kapacita modernizovaného zariadenia</t>
  </si>
  <si>
    <t>Veľkosť rekonštruovanej plochy</t>
  </si>
  <si>
    <t>splnomocnenec vlády pre rómske komunity</t>
  </si>
  <si>
    <t>Počet bytových jednotiek</t>
  </si>
  <si>
    <t>Počet terénnych pracovníkov</t>
  </si>
  <si>
    <t>2016-2019</t>
  </si>
  <si>
    <t>Počet vybudovaných zariadení</t>
  </si>
  <si>
    <t>2.4.1 Rekonštrukcia synagógy za účelom jej využitia na kultúrne a umelecké aktivity</t>
  </si>
  <si>
    <t xml:space="preserve">Celková plocha technicky zhodnotených objektov </t>
  </si>
  <si>
    <t>Celková plocha rekonštruovaného areálu</t>
  </si>
  <si>
    <t>2015-2018</t>
  </si>
  <si>
    <t>Počet užívateľov projektu/ rok</t>
  </si>
  <si>
    <t>Celková plocha vybudovaného areálu</t>
  </si>
  <si>
    <t>Celková plocha nadstavby</t>
  </si>
  <si>
    <t>Celková dĺžka oplotenia</t>
  </si>
  <si>
    <t>Kapacita podporeného zariadenia</t>
  </si>
  <si>
    <t>Počet novo inštalovaných kamier</t>
  </si>
  <si>
    <t xml:space="preserve">Počet úprav cestných komunikácií </t>
  </si>
  <si>
    <t>Počet organizovaných prednášok</t>
  </si>
  <si>
    <t>Dĺžka rekonštruovanej kanalizácie</t>
  </si>
  <si>
    <t>2016-2018</t>
  </si>
  <si>
    <t>Zvýšenie množstva separovaného odpadu</t>
  </si>
  <si>
    <t>podla výzvy</t>
  </si>
  <si>
    <t>Dĺžka vybudovanej kanalizácie</t>
  </si>
  <si>
    <t>Počet zabezpečených stojísk</t>
  </si>
  <si>
    <t>2018-2020</t>
  </si>
  <si>
    <t>Počet prepravených osôb</t>
  </si>
  <si>
    <t>Celková plocha parkoviska</t>
  </si>
  <si>
    <t>Počet novo vytvorených parkovacích miest</t>
  </si>
  <si>
    <t>Počet modernizovaných prvkov verejného osvetlenia</t>
  </si>
  <si>
    <t>Celková plocha revitalizovaného územia</t>
  </si>
  <si>
    <t>Celková rozloha revitalizovaného územia</t>
  </si>
  <si>
    <t>2.3.2 Komisia na evidenciu pamätihodností</t>
  </si>
  <si>
    <t>Počet obnovených pamätihodností</t>
  </si>
  <si>
    <t>Zdroj</t>
  </si>
  <si>
    <t>Poznámka</t>
  </si>
  <si>
    <t>IROP 
1.2.1</t>
  </si>
  <si>
    <t>OP II 
2.1 reps.6.1</t>
  </si>
  <si>
    <t>OP 
KŽP 4.3.1</t>
  </si>
  <si>
    <t>možnosť zvýšenia energetickej efektívnosti budovy</t>
  </si>
  <si>
    <t>IROP 
2.2.2</t>
  </si>
  <si>
    <t>IROP 
2.2.1</t>
  </si>
  <si>
    <t>MV SR</t>
  </si>
  <si>
    <t>IROP 1.2.2</t>
  </si>
  <si>
    <t>OP KŽP 1.1.1</t>
  </si>
  <si>
    <t>OP KŽP 1.2.1</t>
  </si>
  <si>
    <t>IROP 1.2.1</t>
  </si>
  <si>
    <t>IROP 4.3.1</t>
  </si>
  <si>
    <t>2.1.1 Modernizácia vybavenia ZŠ Dr. J. Dérera</t>
  </si>
  <si>
    <t>2.1.2 Prístavba telocvične ZŠ Dr.  J. Dérera</t>
  </si>
  <si>
    <t xml:space="preserve">2.1.3 Rekonštrukcia objektu vilka v areáli ZŠ Dr. J. Dérera </t>
  </si>
  <si>
    <t>2.1.4 Rekonštrukcia sociálnych zariadení v budove ZŠ Záhorácka</t>
  </si>
  <si>
    <t>2.1.5 Modernizácia vybavenia ZŠ na Záhoráckej ulici</t>
  </si>
  <si>
    <t>2.1.6 Zateplenie budovy školy,modernizácia školy na Záhoráckej ulici</t>
  </si>
  <si>
    <t>2.1.7 Modernizácia vybavenia ZŠ na Štúrovej ulici</t>
  </si>
  <si>
    <t>2.1.8 Rekonštrukcia školského klubu detí</t>
  </si>
  <si>
    <t>2.1.9 Rekonštrukcia materskej školy, J Kollára</t>
  </si>
  <si>
    <t>Alternatíva 2 - súkromné a iné zdroje</t>
  </si>
  <si>
    <t xml:space="preserve">IROP 2.3.1, </t>
  </si>
  <si>
    <t>Iba cyklotrasy spĺňajúce predpoklad dochádzky do práce na bicykli, spoločný projekt s blízkymi obcami- premostenie do Rakuska</t>
  </si>
  <si>
    <t xml:space="preserve">IROP 
1.2.2, SR-Rak. </t>
  </si>
  <si>
    <t>dotácia z MŠ SR</t>
  </si>
  <si>
    <t>OP KŽP 4.3.1</t>
  </si>
  <si>
    <t>dotácia z Environmentálneho fondu</t>
  </si>
  <si>
    <t>Úverové zdroje/rozpočet mesta</t>
  </si>
  <si>
    <t>OP ĽZ 4.2.1</t>
  </si>
  <si>
    <t>dotácia MŠ SR</t>
  </si>
  <si>
    <t>2015 - 2020</t>
  </si>
  <si>
    <t>(spolu 5000 Eur/rok)</t>
  </si>
  <si>
    <t>IROP 1.1, 1.2</t>
  </si>
  <si>
    <t>fin. mechanizmus EHP</t>
  </si>
  <si>
    <t>prioritná oblasť občianska spoločnosť</t>
  </si>
  <si>
    <t>oprávnená je výstavba rýchlostných ciest, zhotoviteľ NDS</t>
  </si>
  <si>
    <t>OPII 
7.4/ realizované z OPBK</t>
  </si>
  <si>
    <t>Podpora energetickej
efektívnosti, inteligentného riadenia energie a využívania energie z
obnoviteľných zdrojov vo verejných infraštruktúrach, vrátane verejných
budov a v sektore bývania</t>
  </si>
  <si>
    <t>rozpočet MsCSS/ mesta</t>
  </si>
  <si>
    <t>2018-2019</t>
  </si>
  <si>
    <r>
      <t>1 500 000</t>
    </r>
    <r>
      <rPr>
        <sz val="12"/>
        <color indexed="8"/>
        <rFont val="Calibri"/>
        <family val="2"/>
      </rPr>
      <t>*</t>
    </r>
  </si>
  <si>
    <t>1.1  Podpora spolupráce medzi samosprávou a súkromným sektorom, budovanie lokálnych partnerstiev</t>
  </si>
  <si>
    <t>Opatrenie</t>
  </si>
  <si>
    <t>1.2 
Podpora a rozvoj priemyselného parku</t>
  </si>
  <si>
    <t>Verejné financie</t>
  </si>
  <si>
    <t>1.3
Rozvoj infraštruktúry cestovného ruchu za účelom zvýšenia atraktivity územia pre návštevníkov</t>
  </si>
  <si>
    <t xml:space="preserve"> 1.4 
Podpora kreatívneho priemyslu a budovanie spoločnej infraštruktúry</t>
  </si>
  <si>
    <t>1.5
Rozvoj technickej infraštruktúry</t>
  </si>
  <si>
    <t xml:space="preserve">1.6
Zefektívnenie manažmentu samosprávy mesta </t>
  </si>
  <si>
    <t xml:space="preserve"> 1.7 
Územný rozvoj mesta </t>
  </si>
  <si>
    <t>2.1
Rozvoj vzdelanostnej infraštruktúry</t>
  </si>
  <si>
    <t>2.2
Rozvoj sociálnych služieb pre obyvateľov mesta Malacky</t>
  </si>
  <si>
    <t>2.3
Budovanie identity mesta a občianskej spoločnosti</t>
  </si>
  <si>
    <t>2.4 Multifunkčný priestor pre kultúrne podujatia a výstavy</t>
  </si>
  <si>
    <t xml:space="preserve"> 2.5
Podpora voľnočasových aktivít pre deti a dorast</t>
  </si>
  <si>
    <t xml:space="preserve">2.6
Prevencia a riešenie problémov bezpečnosti v meste </t>
  </si>
  <si>
    <t>3.1
Skvalitnenie odpadového hospodárstva a komunálnych služieb v meste</t>
  </si>
  <si>
    <t xml:space="preserve">3.2
Podpora ekologických riešení problémov statickej a dynamickej dopravy
</t>
  </si>
  <si>
    <t>3.3
Znižovanie energetickej náročnosti pri zabezpečení mestských služieb</t>
  </si>
  <si>
    <t>3.4
Revitalizácia obytných zón</t>
  </si>
  <si>
    <t>3.5 
Zabezpečenie ekologickej stability územia mesta Malacky</t>
  </si>
  <si>
    <t>SPOLU</t>
  </si>
  <si>
    <t>Opatrenie 2.4 Multifunkčný priestor pre kultúrne podujatia a výstavy</t>
  </si>
  <si>
    <t>mestský rozpočet</t>
  </si>
  <si>
    <t>členské poplatky</t>
  </si>
  <si>
    <t>PPP projekt</t>
  </si>
  <si>
    <t xml:space="preserve">Investičná priorita č. 1.1: Posilnenie regionálnej mobility 
Investičná priorita č. 1.2: Vývoj a zlepšovanie ekologicky priaznivých dopravných systémov </t>
  </si>
  <si>
    <t xml:space="preserve">rekonštrukcia, modernizácia a výstavba zastávok cestnej verejnej osobnej dopravy </t>
  </si>
  <si>
    <t>mestský úver</t>
  </si>
  <si>
    <t>konzorciu podnikateľských subjektov predávajúcich na výročných trhoch, splatenie projektu z nájomného</t>
  </si>
  <si>
    <t xml:space="preserve">Stimulovanie podpory udržateľnej zamestnanosti v kultúrnom a kreatívnom sektore </t>
  </si>
  <si>
    <t>splatenie projektu z poplatkov za užívanie priestoru</t>
  </si>
  <si>
    <t>komunitné obligácie</t>
  </si>
  <si>
    <t>splácanie koncesie z prostriedkov ušetrených na údržbe budovy</t>
  </si>
  <si>
    <t>Investovanie do vzdelania, prostredníctvom vývoja vzdelávacej a výcvikovej infraštruktúry</t>
  </si>
  <si>
    <t>Alternatíva 1 - EŠIF + rozpočet mesta</t>
  </si>
  <si>
    <t>spracovanie komplexných strategických dokumentov pre oblasť dopravy</t>
  </si>
  <si>
    <t>analýza vhodných životných situácií, ktoré majú byť komplexne poskytované elektronicky</t>
  </si>
  <si>
    <t>resp. PPP projekt</t>
  </si>
  <si>
    <t xml:space="preserve">resp. PPP projekt, financovanie zo zdrojov ušetrených na prevádzke </t>
  </si>
  <si>
    <t>dotácia MŠ SR, mestský úver</t>
  </si>
  <si>
    <t>resp. mestský úver</t>
  </si>
  <si>
    <t>resp. PPP projekt, mesto by len dotovalo jednotlivé jazdy</t>
  </si>
  <si>
    <t>zariadenia soc. služieb, ktoré prechádzajú z inštitucionálnej formy poskytovania služieb na komunitnú</t>
  </si>
  <si>
    <t>ŠFRB, mestský úver</t>
  </si>
  <si>
    <t>podpora dobrovoľníckej práce</t>
  </si>
  <si>
    <t>dotácia MK SR, mestský úver</t>
  </si>
  <si>
    <t>BSK</t>
  </si>
  <si>
    <t>zvyšovanie bezpečnosti zraniteľných účastníkov cestnej premávky</t>
  </si>
  <si>
    <t>resp. mestský rozpočet</t>
  </si>
  <si>
    <t>Zlepšenie odvádzania a čistenia komunálnych odpadových vôd
v aglomeráciách nad 2 000 EO</t>
  </si>
  <si>
    <t xml:space="preserve">Príprava na opätovné použite a zhodnocovanie so zameraním na recykláciu nie nebezpečných odpadov </t>
  </si>
  <si>
    <t>enivornmentálny fond, mestský úver</t>
  </si>
  <si>
    <t>rekonštrukcia, modernizácia a výstavba záchytných parkovísk  a inštalácia systému chytrého parkovania v atraktívnych oblastiach miest</t>
  </si>
  <si>
    <t>splatenie projektu z poplatkov za parkovanie</t>
  </si>
  <si>
    <t>splatenie projektu zo zdrojov ušetrených na prevádzke</t>
  </si>
  <si>
    <t>revitalizácia prírodných prvkov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</si>
</sst>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6"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2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7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1" fillId="0" borderId="6" applyNumberFormat="0" applyFill="0" applyAlignment="0" applyProtection="0"/>
    <xf numFmtId="0" fontId="8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7" borderId="8" applyNumberFormat="0" applyAlignment="0" applyProtection="0"/>
    <xf numFmtId="0" fontId="20" fillId="19" borderId="8" applyNumberFormat="0" applyAlignment="0" applyProtection="0"/>
    <xf numFmtId="0" fontId="19" fillId="19" borderId="9" applyNumberFormat="0" applyAlignment="0" applyProtection="0"/>
    <xf numFmtId="0" fontId="2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0" fontId="4" fillId="0" borderId="10" xfId="0" applyFont="1" applyBorder="1" applyAlignment="1">
      <alignment wrapText="1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>
      <alignment wrapText="1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>
      <alignment wrapText="1"/>
    </xf>
    <xf numFmtId="0" fontId="6" fillId="0" borderId="11" xfId="0" applyFont="1" applyBorder="1" applyAlignment="1" applyProtection="1">
      <alignment horizontal="left" wrapText="1"/>
      <protection locked="0"/>
    </xf>
    <xf numFmtId="14" fontId="6" fillId="0" borderId="11" xfId="0" applyNumberFormat="1" applyFont="1" applyBorder="1" applyAlignment="1" applyProtection="1">
      <alignment horizontal="left" wrapText="1"/>
      <protection locked="0"/>
    </xf>
    <xf numFmtId="0" fontId="4" fillId="0" borderId="11" xfId="0" applyFont="1" applyBorder="1" applyAlignment="1">
      <alignment horizontal="left" wrapText="1"/>
    </xf>
    <xf numFmtId="0" fontId="4" fillId="0" borderId="14" xfId="0" applyFont="1" applyBorder="1" applyAlignment="1">
      <alignment wrapText="1"/>
    </xf>
    <xf numFmtId="3" fontId="4" fillId="0" borderId="15" xfId="0" applyNumberFormat="1" applyFont="1" applyBorder="1" applyAlignment="1">
      <alignment wrapText="1"/>
    </xf>
    <xf numFmtId="3" fontId="4" fillId="0" borderId="16" xfId="0" applyNumberFormat="1" applyFont="1" applyBorder="1" applyAlignment="1">
      <alignment wrapText="1"/>
    </xf>
    <xf numFmtId="3" fontId="4" fillId="0" borderId="14" xfId="0" applyNumberFormat="1" applyFont="1" applyBorder="1" applyAlignment="1">
      <alignment wrapText="1"/>
    </xf>
    <xf numFmtId="0" fontId="6" fillId="0" borderId="10" xfId="0" applyFont="1" applyBorder="1" applyAlignment="1" applyProtection="1">
      <alignment horizontal="left" vertical="center" wrapText="1"/>
      <protection locked="0"/>
    </xf>
    <xf numFmtId="3" fontId="4" fillId="0" borderId="17" xfId="0" applyNumberFormat="1" applyFont="1" applyBorder="1" applyAlignment="1">
      <alignment wrapText="1"/>
    </xf>
    <xf numFmtId="3" fontId="4" fillId="0" borderId="18" xfId="0" applyNumberFormat="1" applyFont="1" applyBorder="1" applyAlignment="1">
      <alignment wrapText="1"/>
    </xf>
    <xf numFmtId="3" fontId="4" fillId="0" borderId="19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4" fillId="0" borderId="20" xfId="0" applyNumberFormat="1" applyFont="1" applyBorder="1" applyAlignment="1">
      <alignment wrapText="1"/>
    </xf>
    <xf numFmtId="3" fontId="4" fillId="0" borderId="21" xfId="0" applyNumberFormat="1" applyFont="1" applyBorder="1" applyAlignment="1">
      <alignment wrapText="1"/>
    </xf>
    <xf numFmtId="3" fontId="4" fillId="0" borderId="12" xfId="0" applyNumberFormat="1" applyFont="1" applyBorder="1" applyAlignment="1">
      <alignment wrapText="1"/>
    </xf>
    <xf numFmtId="3" fontId="4" fillId="0" borderId="11" xfId="0" applyNumberFormat="1" applyFont="1" applyBorder="1" applyAlignment="1">
      <alignment wrapText="1"/>
    </xf>
    <xf numFmtId="0" fontId="6" fillId="0" borderId="13" xfId="0" applyFont="1" applyBorder="1" applyAlignment="1" applyProtection="1">
      <alignment horizontal="left" wrapText="1"/>
      <protection locked="0"/>
    </xf>
    <xf numFmtId="3" fontId="4" fillId="0" borderId="22" xfId="0" applyNumberFormat="1" applyFont="1" applyBorder="1" applyAlignment="1">
      <alignment wrapText="1"/>
    </xf>
    <xf numFmtId="3" fontId="4" fillId="0" borderId="23" xfId="0" applyNumberFormat="1" applyFont="1" applyBorder="1" applyAlignment="1">
      <alignment wrapText="1"/>
    </xf>
    <xf numFmtId="3" fontId="4" fillId="0" borderId="13" xfId="0" applyNumberFormat="1" applyFont="1" applyBorder="1" applyAlignment="1">
      <alignment wrapText="1"/>
    </xf>
    <xf numFmtId="0" fontId="6" fillId="0" borderId="10" xfId="0" applyFont="1" applyBorder="1" applyAlignment="1" applyProtection="1">
      <alignment horizontal="left" wrapText="1"/>
      <protection locked="0"/>
    </xf>
    <xf numFmtId="0" fontId="6" fillId="0" borderId="11" xfId="0" applyFont="1" applyFill="1" applyBorder="1" applyAlignment="1" applyProtection="1">
      <alignment horizontal="left" wrapText="1"/>
      <protection locked="0"/>
    </xf>
    <xf numFmtId="14" fontId="6" fillId="0" borderId="10" xfId="0" applyNumberFormat="1" applyFont="1" applyBorder="1" applyAlignment="1" applyProtection="1">
      <alignment horizontal="left" wrapText="1"/>
      <protection locked="0"/>
    </xf>
    <xf numFmtId="14" fontId="6" fillId="0" borderId="14" xfId="0" applyNumberFormat="1" applyFont="1" applyBorder="1" applyAlignment="1" applyProtection="1">
      <alignment horizontal="left" wrapText="1"/>
      <protection locked="0"/>
    </xf>
    <xf numFmtId="3" fontId="4" fillId="0" borderId="24" xfId="0" applyNumberFormat="1" applyFont="1" applyBorder="1" applyAlignment="1">
      <alignment wrapText="1"/>
    </xf>
    <xf numFmtId="3" fontId="4" fillId="0" borderId="20" xfId="0" applyNumberFormat="1" applyFont="1" applyFill="1" applyBorder="1" applyAlignment="1">
      <alignment horizontal="left" wrapText="1"/>
    </xf>
    <xf numFmtId="0" fontId="6" fillId="0" borderId="25" xfId="0" applyFont="1" applyBorder="1" applyAlignment="1" applyProtection="1">
      <alignment horizontal="left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3" fontId="4" fillId="0" borderId="25" xfId="0" applyNumberFormat="1" applyFont="1" applyBorder="1" applyAlignment="1">
      <alignment wrapText="1"/>
    </xf>
    <xf numFmtId="3" fontId="4" fillId="0" borderId="26" xfId="0" applyNumberFormat="1" applyFont="1" applyBorder="1" applyAlignment="1">
      <alignment wrapText="1"/>
    </xf>
    <xf numFmtId="3" fontId="4" fillId="0" borderId="27" xfId="0" applyNumberFormat="1" applyFont="1" applyBorder="1" applyAlignment="1">
      <alignment wrapText="1"/>
    </xf>
    <xf numFmtId="3" fontId="4" fillId="0" borderId="28" xfId="0" applyNumberFormat="1" applyFont="1" applyBorder="1" applyAlignment="1">
      <alignment wrapText="1"/>
    </xf>
    <xf numFmtId="0" fontId="6" fillId="0" borderId="14" xfId="0" applyFont="1" applyFill="1" applyBorder="1" applyAlignment="1" applyProtection="1">
      <alignment horizontal="left" vertical="top" wrapText="1"/>
      <protection locked="0"/>
    </xf>
    <xf numFmtId="0" fontId="6" fillId="0" borderId="16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vertical="center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0" fontId="6" fillId="0" borderId="13" xfId="0" applyFont="1" applyFill="1" applyBorder="1" applyAlignment="1" applyProtection="1">
      <alignment horizontal="left" vertical="top" wrapText="1"/>
      <protection locked="0"/>
    </xf>
    <xf numFmtId="3" fontId="4" fillId="0" borderId="29" xfId="0" applyNumberFormat="1" applyFont="1" applyBorder="1" applyAlignment="1">
      <alignment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3" fontId="4" fillId="0" borderId="30" xfId="0" applyNumberFormat="1" applyFont="1" applyFill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6" fillId="0" borderId="26" xfId="0" applyFont="1" applyFill="1" applyBorder="1" applyAlignment="1" applyProtection="1">
      <alignment horizontal="left" vertical="top" wrapText="1"/>
      <protection locked="0"/>
    </xf>
    <xf numFmtId="4" fontId="0" fillId="0" borderId="11" xfId="0" applyNumberFormat="1" applyBorder="1" applyAlignment="1">
      <alignment wrapText="1"/>
    </xf>
    <xf numFmtId="4" fontId="0" fillId="0" borderId="0" xfId="0" applyNumberFormat="1" applyAlignment="1">
      <alignment/>
    </xf>
    <xf numFmtId="4" fontId="0" fillId="23" borderId="11" xfId="0" applyNumberFormat="1" applyFill="1" applyBorder="1" applyAlignment="1">
      <alignment wrapText="1"/>
    </xf>
    <xf numFmtId="4" fontId="0" fillId="23" borderId="32" xfId="0" applyNumberFormat="1" applyFill="1" applyBorder="1" applyAlignment="1">
      <alignment wrapText="1"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0" fontId="9" fillId="0" borderId="0" xfId="0" applyFont="1" applyAlignment="1">
      <alignment/>
    </xf>
    <xf numFmtId="4" fontId="9" fillId="0" borderId="11" xfId="0" applyNumberFormat="1" applyFont="1" applyBorder="1" applyAlignment="1">
      <alignment wrapText="1"/>
    </xf>
    <xf numFmtId="4" fontId="9" fillId="23" borderId="11" xfId="0" applyNumberFormat="1" applyFont="1" applyFill="1" applyBorder="1" applyAlignment="1">
      <alignment wrapText="1"/>
    </xf>
    <xf numFmtId="4" fontId="0" fillId="0" borderId="35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9" fillId="22" borderId="11" xfId="0" applyNumberFormat="1" applyFont="1" applyFill="1" applyBorder="1" applyAlignment="1">
      <alignment wrapText="1"/>
    </xf>
    <xf numFmtId="4" fontId="0" fillId="22" borderId="11" xfId="0" applyNumberFormat="1" applyFill="1" applyBorder="1" applyAlignment="1">
      <alignment wrapText="1"/>
    </xf>
    <xf numFmtId="4" fontId="0" fillId="22" borderId="32" xfId="0" applyNumberFormat="1" applyFill="1" applyBorder="1" applyAlignment="1">
      <alignment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38" xfId="0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0" fillId="0" borderId="21" xfId="0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5" xfId="0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3" fontId="4" fillId="0" borderId="39" xfId="0" applyNumberFormat="1" applyFont="1" applyFill="1" applyBorder="1" applyAlignment="1">
      <alignment horizontal="left" wrapText="1"/>
    </xf>
    <xf numFmtId="3" fontId="4" fillId="0" borderId="40" xfId="0" applyNumberFormat="1" applyFont="1" applyFill="1" applyBorder="1" applyAlignment="1">
      <alignment horizontal="left" wrapText="1"/>
    </xf>
    <xf numFmtId="3" fontId="4" fillId="0" borderId="41" xfId="0" applyNumberFormat="1" applyFont="1" applyFill="1" applyBorder="1" applyAlignment="1">
      <alignment horizontal="left" wrapText="1"/>
    </xf>
    <xf numFmtId="3" fontId="4" fillId="0" borderId="42" xfId="0" applyNumberFormat="1" applyFont="1" applyFill="1" applyBorder="1" applyAlignment="1">
      <alignment horizontal="left" wrapText="1"/>
    </xf>
    <xf numFmtId="3" fontId="1" fillId="0" borderId="0" xfId="0" applyNumberFormat="1" applyFont="1" applyFill="1" applyAlignment="1">
      <alignment horizontal="left"/>
    </xf>
    <xf numFmtId="0" fontId="0" fillId="0" borderId="11" xfId="0" applyBorder="1" applyAlignment="1">
      <alignment wrapText="1"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1" xfId="0" applyFill="1" applyBorder="1" applyAlignment="1">
      <alignment wrapText="1"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/>
    </xf>
    <xf numFmtId="0" fontId="0" fillId="0" borderId="38" xfId="0" applyBorder="1" applyAlignment="1">
      <alignment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21" xfId="0" applyBorder="1" applyAlignment="1">
      <alignment wrapText="1"/>
    </xf>
    <xf numFmtId="3" fontId="0" fillId="0" borderId="12" xfId="0" applyNumberFormat="1" applyBorder="1" applyAlignment="1">
      <alignment/>
    </xf>
    <xf numFmtId="0" fontId="0" fillId="0" borderId="15" xfId="0" applyBorder="1" applyAlignment="1">
      <alignment wrapText="1"/>
    </xf>
    <xf numFmtId="3" fontId="0" fillId="0" borderId="14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8" fillId="0" borderId="0" xfId="0" applyNumberFormat="1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3" fontId="4" fillId="0" borderId="43" xfId="0" applyNumberFormat="1" applyFont="1" applyBorder="1" applyAlignment="1">
      <alignment wrapText="1"/>
    </xf>
    <xf numFmtId="3" fontId="4" fillId="0" borderId="32" xfId="0" applyNumberFormat="1" applyFont="1" applyBorder="1" applyAlignment="1">
      <alignment wrapText="1"/>
    </xf>
    <xf numFmtId="3" fontId="4" fillId="0" borderId="44" xfId="0" applyNumberFormat="1" applyFont="1" applyBorder="1" applyAlignment="1">
      <alignment wrapText="1"/>
    </xf>
    <xf numFmtId="3" fontId="4" fillId="0" borderId="45" xfId="0" applyNumberFormat="1" applyFont="1" applyBorder="1" applyAlignment="1">
      <alignment wrapText="1"/>
    </xf>
    <xf numFmtId="0" fontId="1" fillId="0" borderId="0" xfId="0" applyFont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20" xfId="0" applyFont="1" applyBorder="1" applyAlignment="1">
      <alignment vertical="top" wrapText="1"/>
    </xf>
    <xf numFmtId="0" fontId="1" fillId="0" borderId="20" xfId="0" applyFont="1" applyBorder="1" applyAlignment="1">
      <alignment vertical="top"/>
    </xf>
    <xf numFmtId="0" fontId="4" fillId="0" borderId="24" xfId="0" applyFont="1" applyBorder="1" applyAlignment="1">
      <alignment vertical="top" wrapText="1"/>
    </xf>
    <xf numFmtId="0" fontId="4" fillId="0" borderId="46" xfId="0" applyFont="1" applyBorder="1" applyAlignment="1">
      <alignment vertical="top"/>
    </xf>
    <xf numFmtId="0" fontId="4" fillId="0" borderId="47" xfId="0" applyFont="1" applyBorder="1" applyAlignment="1">
      <alignment vertical="top" wrapText="1"/>
    </xf>
    <xf numFmtId="0" fontId="4" fillId="0" borderId="48" xfId="0" applyFont="1" applyBorder="1" applyAlignment="1">
      <alignment vertical="top" wrapText="1"/>
    </xf>
    <xf numFmtId="0" fontId="4" fillId="0" borderId="49" xfId="0" applyFont="1" applyBorder="1" applyAlignment="1">
      <alignment vertical="top" wrapText="1"/>
    </xf>
    <xf numFmtId="0" fontId="4" fillId="0" borderId="50" xfId="0" applyFont="1" applyBorder="1" applyAlignment="1">
      <alignment vertical="top" wrapText="1"/>
    </xf>
    <xf numFmtId="0" fontId="4" fillId="0" borderId="4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3" fontId="4" fillId="0" borderId="17" xfId="0" applyNumberFormat="1" applyFont="1" applyFill="1" applyBorder="1" applyAlignment="1">
      <alignment horizontal="left" wrapText="1"/>
    </xf>
    <xf numFmtId="3" fontId="4" fillId="0" borderId="50" xfId="0" applyNumberFormat="1" applyFont="1" applyFill="1" applyBorder="1" applyAlignment="1">
      <alignment horizontal="left" wrapText="1"/>
    </xf>
    <xf numFmtId="3" fontId="4" fillId="0" borderId="24" xfId="0" applyNumberFormat="1" applyFont="1" applyFill="1" applyBorder="1" applyAlignment="1">
      <alignment horizontal="left" wrapText="1"/>
    </xf>
    <xf numFmtId="3" fontId="4" fillId="0" borderId="51" xfId="0" applyNumberFormat="1" applyFont="1" applyBorder="1" applyAlignment="1">
      <alignment wrapText="1"/>
    </xf>
    <xf numFmtId="3" fontId="6" fillId="0" borderId="28" xfId="0" applyNumberFormat="1" applyFont="1" applyFill="1" applyBorder="1" applyAlignment="1" applyProtection="1">
      <alignment horizontal="left" vertical="center" wrapText="1"/>
      <protection locked="0"/>
    </xf>
    <xf numFmtId="3" fontId="1" fillId="0" borderId="20" xfId="0" applyNumberFormat="1" applyFont="1" applyBorder="1" applyAlignment="1">
      <alignment horizontal="left"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7" fillId="24" borderId="52" xfId="0" applyFont="1" applyFill="1" applyBorder="1" applyAlignment="1">
      <alignment horizontal="center"/>
    </xf>
    <xf numFmtId="3" fontId="4" fillId="24" borderId="21" xfId="0" applyNumberFormat="1" applyFont="1" applyFill="1" applyBorder="1" applyAlignment="1">
      <alignment horizontal="center" wrapText="1"/>
    </xf>
    <xf numFmtId="3" fontId="4" fillId="24" borderId="12" xfId="0" applyNumberFormat="1" applyFont="1" applyFill="1" applyBorder="1" applyAlignment="1">
      <alignment horizontal="center" wrapText="1"/>
    </xf>
    <xf numFmtId="0" fontId="3" fillId="24" borderId="16" xfId="0" applyFont="1" applyFill="1" applyBorder="1" applyAlignment="1">
      <alignment horizontal="center" vertical="center" wrapText="1"/>
    </xf>
    <xf numFmtId="3" fontId="3" fillId="24" borderId="42" xfId="0" applyNumberFormat="1" applyFont="1" applyFill="1" applyBorder="1" applyAlignment="1">
      <alignment horizontal="left" wrapText="1"/>
    </xf>
    <xf numFmtId="3" fontId="4" fillId="24" borderId="24" xfId="0" applyNumberFormat="1" applyFont="1" applyFill="1" applyBorder="1" applyAlignment="1">
      <alignment horizontal="center" wrapText="1"/>
    </xf>
    <xf numFmtId="3" fontId="4" fillId="24" borderId="15" xfId="0" applyNumberFormat="1" applyFont="1" applyFill="1" applyBorder="1" applyAlignment="1">
      <alignment wrapText="1"/>
    </xf>
    <xf numFmtId="3" fontId="4" fillId="24" borderId="16" xfId="0" applyNumberFormat="1" applyFont="1" applyFill="1" applyBorder="1" applyAlignment="1">
      <alignment wrapText="1"/>
    </xf>
    <xf numFmtId="3" fontId="4" fillId="24" borderId="14" xfId="0" applyNumberFormat="1" applyFont="1" applyFill="1" applyBorder="1" applyAlignment="1">
      <alignment wrapText="1"/>
    </xf>
    <xf numFmtId="3" fontId="4" fillId="24" borderId="29" xfId="0" applyNumberFormat="1" applyFont="1" applyFill="1" applyBorder="1" applyAlignment="1">
      <alignment wrapText="1"/>
    </xf>
    <xf numFmtId="3" fontId="3" fillId="24" borderId="24" xfId="0" applyNumberFormat="1" applyFont="1" applyFill="1" applyBorder="1" applyAlignment="1">
      <alignment horizontal="left" wrapText="1"/>
    </xf>
    <xf numFmtId="3" fontId="4" fillId="4" borderId="35" xfId="0" applyNumberFormat="1" applyFont="1" applyFill="1" applyBorder="1" applyAlignment="1">
      <alignment wrapText="1"/>
    </xf>
    <xf numFmtId="3" fontId="4" fillId="4" borderId="37" xfId="0" applyNumberFormat="1" applyFont="1" applyFill="1" applyBorder="1" applyAlignment="1">
      <alignment wrapText="1"/>
    </xf>
    <xf numFmtId="3" fontId="4" fillId="4" borderId="36" xfId="0" applyNumberFormat="1" applyFont="1" applyFill="1" applyBorder="1" applyAlignment="1">
      <alignment wrapText="1"/>
    </xf>
    <xf numFmtId="3" fontId="4" fillId="4" borderId="53" xfId="0" applyNumberFormat="1" applyFont="1" applyFill="1" applyBorder="1" applyAlignment="1">
      <alignment wrapText="1"/>
    </xf>
    <xf numFmtId="0" fontId="1" fillId="4" borderId="54" xfId="0" applyFont="1" applyFill="1" applyBorder="1" applyAlignment="1">
      <alignment vertical="top"/>
    </xf>
    <xf numFmtId="0" fontId="1" fillId="4" borderId="52" xfId="0" applyFont="1" applyFill="1" applyBorder="1" applyAlignment="1">
      <alignment vertical="top"/>
    </xf>
    <xf numFmtId="0" fontId="3" fillId="2" borderId="37" xfId="0" applyFont="1" applyFill="1" applyBorder="1" applyAlignment="1">
      <alignment horizontal="left" wrapText="1"/>
    </xf>
    <xf numFmtId="3" fontId="3" fillId="2" borderId="34" xfId="0" applyNumberFormat="1" applyFont="1" applyFill="1" applyBorder="1" applyAlignment="1">
      <alignment horizontal="left" wrapText="1"/>
    </xf>
    <xf numFmtId="3" fontId="4" fillId="2" borderId="52" xfId="0" applyNumberFormat="1" applyFont="1" applyFill="1" applyBorder="1" applyAlignment="1">
      <alignment horizontal="center" wrapText="1"/>
    </xf>
    <xf numFmtId="3" fontId="4" fillId="2" borderId="35" xfId="0" applyNumberFormat="1" applyFont="1" applyFill="1" applyBorder="1" applyAlignment="1">
      <alignment wrapText="1"/>
    </xf>
    <xf numFmtId="3" fontId="4" fillId="2" borderId="37" xfId="0" applyNumberFormat="1" applyFont="1" applyFill="1" applyBorder="1" applyAlignment="1">
      <alignment wrapText="1"/>
    </xf>
    <xf numFmtId="3" fontId="4" fillId="2" borderId="36" xfId="0" applyNumberFormat="1" applyFont="1" applyFill="1" applyBorder="1" applyAlignment="1">
      <alignment wrapText="1"/>
    </xf>
    <xf numFmtId="3" fontId="4" fillId="2" borderId="53" xfId="0" applyNumberFormat="1" applyFont="1" applyFill="1" applyBorder="1" applyAlignment="1">
      <alignment wrapText="1"/>
    </xf>
    <xf numFmtId="0" fontId="1" fillId="2" borderId="55" xfId="0" applyFont="1" applyFill="1" applyBorder="1" applyAlignment="1">
      <alignment/>
    </xf>
    <xf numFmtId="0" fontId="1" fillId="2" borderId="56" xfId="0" applyFont="1" applyFill="1" applyBorder="1" applyAlignment="1">
      <alignment/>
    </xf>
    <xf numFmtId="0" fontId="1" fillId="2" borderId="57" xfId="0" applyFont="1" applyFill="1" applyBorder="1" applyAlignment="1">
      <alignment/>
    </xf>
    <xf numFmtId="3" fontId="3" fillId="2" borderId="52" xfId="0" applyNumberFormat="1" applyFont="1" applyFill="1" applyBorder="1" applyAlignment="1">
      <alignment horizontal="left" wrapText="1"/>
    </xf>
    <xf numFmtId="0" fontId="1" fillId="2" borderId="54" xfId="0" applyFont="1" applyFill="1" applyBorder="1" applyAlignment="1">
      <alignment vertical="top"/>
    </xf>
    <xf numFmtId="0" fontId="1" fillId="2" borderId="52" xfId="0" applyFont="1" applyFill="1" applyBorder="1" applyAlignment="1">
      <alignment vertical="top"/>
    </xf>
    <xf numFmtId="0" fontId="5" fillId="7" borderId="58" xfId="0" applyFont="1" applyFill="1" applyBorder="1" applyAlignment="1" applyProtection="1">
      <alignment horizontal="left" vertical="center" wrapText="1"/>
      <protection locked="0"/>
    </xf>
    <xf numFmtId="3" fontId="5" fillId="7" borderId="58" xfId="0" applyNumberFormat="1" applyFont="1" applyFill="1" applyBorder="1" applyAlignment="1" applyProtection="1">
      <alignment horizontal="left" vertical="center" wrapText="1"/>
      <protection locked="0"/>
    </xf>
    <xf numFmtId="3" fontId="4" fillId="7" borderId="59" xfId="0" applyNumberFormat="1" applyFont="1" applyFill="1" applyBorder="1" applyAlignment="1">
      <alignment wrapText="1"/>
    </xf>
    <xf numFmtId="3" fontId="4" fillId="7" borderId="60" xfId="0" applyNumberFormat="1" applyFont="1" applyFill="1" applyBorder="1" applyAlignment="1">
      <alignment wrapText="1"/>
    </xf>
    <xf numFmtId="3" fontId="4" fillId="7" borderId="61" xfId="0" applyNumberFormat="1" applyFont="1" applyFill="1" applyBorder="1" applyAlignment="1">
      <alignment wrapText="1"/>
    </xf>
    <xf numFmtId="3" fontId="4" fillId="7" borderId="62" xfId="0" applyNumberFormat="1" applyFont="1" applyFill="1" applyBorder="1" applyAlignment="1">
      <alignment wrapText="1"/>
    </xf>
    <xf numFmtId="0" fontId="6" fillId="7" borderId="35" xfId="0" applyFont="1" applyFill="1" applyBorder="1" applyAlignment="1" applyProtection="1">
      <alignment horizontal="left" vertical="top" wrapText="1"/>
      <protection locked="0"/>
    </xf>
    <xf numFmtId="0" fontId="6" fillId="7" borderId="34" xfId="0" applyFont="1" applyFill="1" applyBorder="1" applyAlignment="1" applyProtection="1">
      <alignment horizontal="left" vertical="top" wrapText="1"/>
      <protection locked="0"/>
    </xf>
    <xf numFmtId="3" fontId="5" fillId="7" borderId="63" xfId="0" applyNumberFormat="1" applyFont="1" applyFill="1" applyBorder="1" applyAlignment="1" applyProtection="1">
      <alignment horizontal="left" vertical="center" wrapText="1"/>
      <protection locked="0"/>
    </xf>
    <xf numFmtId="3" fontId="4" fillId="7" borderId="63" xfId="0" applyNumberFormat="1" applyFont="1" applyFill="1" applyBorder="1" applyAlignment="1">
      <alignment wrapText="1"/>
    </xf>
    <xf numFmtId="3" fontId="4" fillId="7" borderId="64" xfId="0" applyNumberFormat="1" applyFont="1" applyFill="1" applyBorder="1" applyAlignment="1">
      <alignment wrapText="1"/>
    </xf>
    <xf numFmtId="0" fontId="1" fillId="7" borderId="54" xfId="0" applyFont="1" applyFill="1" applyBorder="1" applyAlignment="1">
      <alignment vertical="top"/>
    </xf>
    <xf numFmtId="0" fontId="1" fillId="7" borderId="52" xfId="0" applyFont="1" applyFill="1" applyBorder="1" applyAlignment="1">
      <alignment vertical="top"/>
    </xf>
    <xf numFmtId="0" fontId="4" fillId="24" borderId="18" xfId="0" applyFont="1" applyFill="1" applyBorder="1" applyAlignment="1" applyProtection="1">
      <alignment vertical="center" wrapText="1"/>
      <protection locked="0"/>
    </xf>
    <xf numFmtId="0" fontId="6" fillId="24" borderId="21" xfId="0" applyFont="1" applyFill="1" applyBorder="1" applyAlignment="1" applyProtection="1">
      <alignment vertical="center" wrapText="1"/>
      <protection locked="0"/>
    </xf>
    <xf numFmtId="0" fontId="6" fillId="24" borderId="11" xfId="0" applyFont="1" applyFill="1" applyBorder="1" applyAlignment="1" applyProtection="1">
      <alignment vertical="center" wrapText="1"/>
      <protection locked="0"/>
    </xf>
    <xf numFmtId="0" fontId="4" fillId="4" borderId="37" xfId="0" applyFont="1" applyFill="1" applyBorder="1" applyAlignment="1">
      <alignment horizontal="left" wrapText="1"/>
    </xf>
    <xf numFmtId="3" fontId="4" fillId="4" borderId="34" xfId="0" applyNumberFormat="1" applyFont="1" applyFill="1" applyBorder="1" applyAlignment="1">
      <alignment horizontal="left" wrapText="1"/>
    </xf>
    <xf numFmtId="3" fontId="4" fillId="4" borderId="52" xfId="0" applyNumberFormat="1" applyFont="1" applyFill="1" applyBorder="1" applyAlignment="1">
      <alignment wrapText="1"/>
    </xf>
    <xf numFmtId="0" fontId="2" fillId="4" borderId="54" xfId="0" applyFont="1" applyFill="1" applyBorder="1" applyAlignment="1">
      <alignment horizontal="left" vertical="top"/>
    </xf>
    <xf numFmtId="0" fontId="2" fillId="4" borderId="34" xfId="0" applyFont="1" applyFill="1" applyBorder="1" applyAlignment="1">
      <alignment horizontal="left" vertical="top"/>
    </xf>
    <xf numFmtId="3" fontId="4" fillId="4" borderId="52" xfId="0" applyNumberFormat="1" applyFont="1" applyFill="1" applyBorder="1" applyAlignment="1">
      <alignment horizontal="left" wrapText="1"/>
    </xf>
    <xf numFmtId="0" fontId="6" fillId="24" borderId="40" xfId="0" applyFont="1" applyFill="1" applyBorder="1" applyAlignment="1" applyProtection="1">
      <alignment horizontal="left" vertical="top" wrapText="1"/>
      <protection locked="0"/>
    </xf>
    <xf numFmtId="0" fontId="6" fillId="24" borderId="30" xfId="0" applyFont="1" applyFill="1" applyBorder="1" applyAlignment="1" applyProtection="1">
      <alignment horizontal="left" vertical="top" wrapText="1"/>
      <protection locked="0"/>
    </xf>
    <xf numFmtId="0" fontId="6" fillId="24" borderId="41" xfId="0" applyFont="1" applyFill="1" applyBorder="1" applyAlignment="1" applyProtection="1">
      <alignment horizontal="left" vertical="top" wrapText="1"/>
      <protection locked="0"/>
    </xf>
    <xf numFmtId="0" fontId="6" fillId="7" borderId="52" xfId="0" applyFont="1" applyFill="1" applyBorder="1" applyAlignment="1" applyProtection="1">
      <alignment horizontal="left" vertical="top" wrapText="1"/>
      <protection locked="0"/>
    </xf>
    <xf numFmtId="0" fontId="6" fillId="0" borderId="32" xfId="0" applyFont="1" applyFill="1" applyBorder="1" applyAlignment="1" applyProtection="1">
      <alignment horizontal="left" vertical="top" wrapText="1"/>
      <protection locked="0"/>
    </xf>
    <xf numFmtId="0" fontId="6" fillId="0" borderId="43" xfId="0" applyFont="1" applyFill="1" applyBorder="1" applyAlignment="1" applyProtection="1">
      <alignment horizontal="left" vertical="top" wrapText="1"/>
      <protection locked="0"/>
    </xf>
    <xf numFmtId="0" fontId="6" fillId="0" borderId="44" xfId="0" applyFont="1" applyFill="1" applyBorder="1" applyAlignment="1" applyProtection="1">
      <alignment horizontal="left" vertical="top" wrapText="1"/>
      <protection locked="0"/>
    </xf>
    <xf numFmtId="0" fontId="4" fillId="0" borderId="32" xfId="0" applyFont="1" applyFill="1" applyBorder="1" applyAlignment="1">
      <alignment horizontal="left" vertical="top" wrapText="1"/>
    </xf>
    <xf numFmtId="0" fontId="6" fillId="24" borderId="28" xfId="0" applyFont="1" applyFill="1" applyBorder="1" applyAlignment="1" applyProtection="1">
      <alignment horizontal="left" vertical="top" wrapText="1"/>
      <protection locked="0"/>
    </xf>
    <xf numFmtId="0" fontId="6" fillId="24" borderId="20" xfId="0" applyFont="1" applyFill="1" applyBorder="1" applyAlignment="1" applyProtection="1">
      <alignment horizontal="left" vertical="top" wrapText="1"/>
      <protection locked="0"/>
    </xf>
    <xf numFmtId="0" fontId="6" fillId="24" borderId="50" xfId="0" applyFont="1" applyFill="1" applyBorder="1" applyAlignment="1" applyProtection="1">
      <alignment horizontal="left" vertical="top" wrapText="1"/>
      <protection locked="0"/>
    </xf>
    <xf numFmtId="0" fontId="4" fillId="24" borderId="20" xfId="0" applyFont="1" applyFill="1" applyBorder="1" applyAlignment="1">
      <alignment horizontal="left" vertical="top" wrapText="1"/>
    </xf>
    <xf numFmtId="0" fontId="6" fillId="24" borderId="24" xfId="0" applyFont="1" applyFill="1" applyBorder="1" applyAlignment="1" applyProtection="1">
      <alignment horizontal="left" vertical="top" wrapText="1"/>
      <protection locked="0"/>
    </xf>
    <xf numFmtId="0" fontId="6" fillId="24" borderId="42" xfId="0" applyFont="1" applyFill="1" applyBorder="1" applyAlignment="1" applyProtection="1">
      <alignment horizontal="left" vertical="top" wrapText="1"/>
      <protection locked="0"/>
    </xf>
    <xf numFmtId="0" fontId="3" fillId="24" borderId="25" xfId="0" applyFont="1" applyFill="1" applyBorder="1" applyAlignment="1" applyProtection="1">
      <alignment horizontal="center" vertical="center" wrapText="1"/>
      <protection locked="0"/>
    </xf>
    <xf numFmtId="0" fontId="5" fillId="24" borderId="38" xfId="0" applyFont="1" applyFill="1" applyBorder="1" applyAlignment="1" applyProtection="1">
      <alignment horizontal="center" vertical="center" wrapText="1"/>
      <protection locked="0"/>
    </xf>
    <xf numFmtId="0" fontId="5" fillId="24" borderId="21" xfId="0" applyFont="1" applyFill="1" applyBorder="1" applyAlignment="1" applyProtection="1">
      <alignment horizontal="center" vertical="center" wrapText="1"/>
      <protection locked="0"/>
    </xf>
    <xf numFmtId="0" fontId="5" fillId="24" borderId="15" xfId="0" applyFont="1" applyFill="1" applyBorder="1" applyAlignment="1" applyProtection="1">
      <alignment horizontal="center" vertical="center" wrapText="1"/>
      <protection locked="0"/>
    </xf>
    <xf numFmtId="0" fontId="5" fillId="24" borderId="26" xfId="0" applyFont="1" applyFill="1" applyBorder="1" applyAlignment="1" applyProtection="1">
      <alignment horizontal="center" vertical="center" wrapText="1"/>
      <protection locked="0"/>
    </xf>
    <xf numFmtId="0" fontId="5" fillId="24" borderId="12" xfId="0" applyFont="1" applyFill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7" fillId="24" borderId="33" xfId="0" applyFont="1" applyFill="1" applyBorder="1" applyAlignment="1">
      <alignment horizontal="center"/>
    </xf>
    <xf numFmtId="0" fontId="7" fillId="24" borderId="34" xfId="0" applyFont="1" applyFill="1" applyBorder="1" applyAlignment="1">
      <alignment horizontal="center"/>
    </xf>
    <xf numFmtId="0" fontId="1" fillId="24" borderId="54" xfId="0" applyFont="1" applyFill="1" applyBorder="1" applyAlignment="1">
      <alignment horizontal="center" vertical="center"/>
    </xf>
    <xf numFmtId="0" fontId="1" fillId="24" borderId="33" xfId="0" applyFont="1" applyFill="1" applyBorder="1" applyAlignment="1">
      <alignment horizontal="center" vertical="center"/>
    </xf>
    <xf numFmtId="0" fontId="1" fillId="24" borderId="34" xfId="0" applyFont="1" applyFill="1" applyBorder="1" applyAlignment="1">
      <alignment horizontal="center" vertical="center"/>
    </xf>
    <xf numFmtId="0" fontId="3" fillId="24" borderId="26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 applyProtection="1">
      <alignment horizontal="center" vertical="center" wrapText="1"/>
      <protection locked="0"/>
    </xf>
    <xf numFmtId="0" fontId="3" fillId="24" borderId="14" xfId="0" applyFont="1" applyFill="1" applyBorder="1" applyAlignment="1" applyProtection="1">
      <alignment horizontal="center" vertical="center" wrapText="1"/>
      <protection locked="0"/>
    </xf>
    <xf numFmtId="0" fontId="3" fillId="24" borderId="38" xfId="0" applyFont="1" applyFill="1" applyBorder="1" applyAlignment="1" applyProtection="1">
      <alignment horizontal="center" vertical="center" wrapText="1"/>
      <protection locked="0"/>
    </xf>
    <xf numFmtId="0" fontId="3" fillId="24" borderId="21" xfId="0" applyFont="1" applyFill="1" applyBorder="1" applyAlignment="1" applyProtection="1">
      <alignment horizontal="center" vertical="center" wrapText="1"/>
      <protection locked="0"/>
    </xf>
    <xf numFmtId="0" fontId="3" fillId="24" borderId="15" xfId="0" applyFont="1" applyFill="1" applyBorder="1" applyAlignment="1" applyProtection="1">
      <alignment horizontal="center" vertical="center" wrapText="1"/>
      <protection locked="0"/>
    </xf>
    <xf numFmtId="0" fontId="3" fillId="24" borderId="25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3" fontId="4" fillId="24" borderId="38" xfId="0" applyNumberFormat="1" applyFont="1" applyFill="1" applyBorder="1" applyAlignment="1">
      <alignment horizontal="center" vertical="center" wrapText="1"/>
    </xf>
    <xf numFmtId="3" fontId="4" fillId="24" borderId="21" xfId="0" applyNumberFormat="1" applyFont="1" applyFill="1" applyBorder="1" applyAlignment="1">
      <alignment horizontal="center" vertical="center" wrapText="1"/>
    </xf>
    <xf numFmtId="3" fontId="4" fillId="24" borderId="25" xfId="0" applyNumberFormat="1" applyFont="1" applyFill="1" applyBorder="1" applyAlignment="1">
      <alignment horizontal="center" vertical="center" wrapText="1"/>
    </xf>
    <xf numFmtId="3" fontId="4" fillId="24" borderId="11" xfId="0" applyNumberFormat="1" applyFont="1" applyFill="1" applyBorder="1" applyAlignment="1">
      <alignment horizontal="center" vertical="center" wrapText="1"/>
    </xf>
    <xf numFmtId="3" fontId="4" fillId="24" borderId="45" xfId="0" applyNumberFormat="1" applyFont="1" applyFill="1" applyBorder="1" applyAlignment="1">
      <alignment horizontal="center" vertical="center" wrapText="1"/>
    </xf>
    <xf numFmtId="3" fontId="4" fillId="24" borderId="32" xfId="0" applyNumberFormat="1" applyFont="1" applyFill="1" applyBorder="1" applyAlignment="1">
      <alignment horizontal="center" vertical="center" wrapText="1"/>
    </xf>
    <xf numFmtId="3" fontId="3" fillId="24" borderId="39" xfId="0" applyNumberFormat="1" applyFont="1" applyFill="1" applyBorder="1" applyAlignment="1">
      <alignment horizontal="left" wrapText="1"/>
    </xf>
    <xf numFmtId="3" fontId="3" fillId="24" borderId="30" xfId="0" applyNumberFormat="1" applyFont="1" applyFill="1" applyBorder="1" applyAlignment="1">
      <alignment horizontal="left" wrapText="1"/>
    </xf>
    <xf numFmtId="3" fontId="4" fillId="24" borderId="28" xfId="0" applyNumberFormat="1" applyFont="1" applyFill="1" applyBorder="1" applyAlignment="1">
      <alignment horizontal="center" wrapText="1"/>
    </xf>
    <xf numFmtId="3" fontId="4" fillId="24" borderId="20" xfId="0" applyNumberFormat="1" applyFont="1" applyFill="1" applyBorder="1" applyAlignment="1">
      <alignment horizontal="center" wrapText="1"/>
    </xf>
    <xf numFmtId="3" fontId="4" fillId="24" borderId="38" xfId="0" applyNumberFormat="1" applyFont="1" applyFill="1" applyBorder="1" applyAlignment="1">
      <alignment horizontal="center" wrapText="1"/>
    </xf>
    <xf numFmtId="3" fontId="4" fillId="24" borderId="26" xfId="0" applyNumberFormat="1" applyFont="1" applyFill="1" applyBorder="1" applyAlignment="1">
      <alignment horizontal="center" wrapText="1"/>
    </xf>
    <xf numFmtId="0" fontId="3" fillId="2" borderId="35" xfId="0" applyFont="1" applyFill="1" applyBorder="1" applyAlignment="1" applyProtection="1">
      <alignment horizontal="center" vertical="center" wrapText="1"/>
      <protection locked="0"/>
    </xf>
    <xf numFmtId="0" fontId="3" fillId="2" borderId="36" xfId="0" applyFont="1" applyFill="1" applyBorder="1" applyAlignment="1" applyProtection="1">
      <alignment horizontal="center" vertical="center" wrapText="1"/>
      <protection locked="0"/>
    </xf>
    <xf numFmtId="0" fontId="6" fillId="24" borderId="18" xfId="0" applyFont="1" applyFill="1" applyBorder="1" applyAlignment="1" applyProtection="1">
      <alignment vertical="center" wrapText="1"/>
      <protection locked="0"/>
    </xf>
    <xf numFmtId="0" fontId="6" fillId="24" borderId="21" xfId="0" applyFont="1" applyFill="1" applyBorder="1" applyAlignment="1" applyProtection="1">
      <alignment vertical="center" wrapText="1"/>
      <protection locked="0"/>
    </xf>
    <xf numFmtId="0" fontId="6" fillId="24" borderId="15" xfId="0" applyFont="1" applyFill="1" applyBorder="1" applyAlignment="1" applyProtection="1">
      <alignment vertical="center" wrapText="1"/>
      <protection locked="0"/>
    </xf>
    <xf numFmtId="0" fontId="6" fillId="24" borderId="11" xfId="0" applyFont="1" applyFill="1" applyBorder="1" applyAlignment="1" applyProtection="1">
      <alignment horizontal="left" vertical="center" wrapText="1"/>
      <protection locked="0"/>
    </xf>
    <xf numFmtId="0" fontId="5" fillId="7" borderId="65" xfId="0" applyFont="1" applyFill="1" applyBorder="1" applyAlignment="1" applyProtection="1">
      <alignment horizontal="center" vertical="center" wrapText="1"/>
      <protection locked="0"/>
    </xf>
    <xf numFmtId="0" fontId="5" fillId="7" borderId="66" xfId="0" applyFont="1" applyFill="1" applyBorder="1" applyAlignment="1" applyProtection="1">
      <alignment horizontal="center" vertical="center" wrapText="1"/>
      <protection locked="0"/>
    </xf>
    <xf numFmtId="0" fontId="5" fillId="4" borderId="54" xfId="0" applyFont="1" applyFill="1" applyBorder="1" applyAlignment="1" applyProtection="1">
      <alignment horizontal="center" vertical="center" wrapText="1"/>
      <protection locked="0"/>
    </xf>
    <xf numFmtId="0" fontId="5" fillId="4" borderId="33" xfId="0" applyFont="1" applyFill="1" applyBorder="1" applyAlignment="1" applyProtection="1">
      <alignment horizontal="center" vertical="center" wrapText="1"/>
      <protection locked="0"/>
    </xf>
    <xf numFmtId="0" fontId="5" fillId="4" borderId="67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vertical="center" wrapText="1"/>
      <protection locked="0"/>
    </xf>
    <xf numFmtId="0" fontId="6" fillId="24" borderId="68" xfId="0" applyFont="1" applyFill="1" applyBorder="1" applyAlignment="1" applyProtection="1">
      <alignment horizontal="center" vertical="center" wrapText="1"/>
      <protection locked="0"/>
    </xf>
    <xf numFmtId="0" fontId="6" fillId="24" borderId="10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left" vertical="center" wrapText="1"/>
      <protection locked="0"/>
    </xf>
    <xf numFmtId="0" fontId="6" fillId="24" borderId="15" xfId="0" applyFont="1" applyFill="1" applyBorder="1" applyAlignment="1" applyProtection="1">
      <alignment horizontal="left" vertical="center" wrapText="1"/>
      <protection locked="0"/>
    </xf>
    <xf numFmtId="0" fontId="6" fillId="24" borderId="25" xfId="0" applyFont="1" applyFill="1" applyBorder="1" applyAlignment="1" applyProtection="1">
      <alignment horizontal="left" vertical="center" wrapText="1"/>
      <protection locked="0"/>
    </xf>
    <xf numFmtId="0" fontId="5" fillId="24" borderId="65" xfId="0" applyFont="1" applyFill="1" applyBorder="1" applyAlignment="1" applyProtection="1">
      <alignment horizontal="center" vertical="center" wrapText="1"/>
      <protection locked="0"/>
    </xf>
    <xf numFmtId="0" fontId="5" fillId="24" borderId="69" xfId="0" applyFont="1" applyFill="1" applyBorder="1" applyAlignment="1" applyProtection="1">
      <alignment horizontal="center" vertical="center" wrapText="1"/>
      <protection locked="0"/>
    </xf>
    <xf numFmtId="0" fontId="5" fillId="24" borderId="70" xfId="0" applyFont="1" applyFill="1" applyBorder="1" applyAlignment="1" applyProtection="1">
      <alignment horizontal="center" vertical="center" wrapText="1"/>
      <protection locked="0"/>
    </xf>
    <xf numFmtId="0" fontId="5" fillId="24" borderId="28" xfId="0" applyFont="1" applyFill="1" applyBorder="1" applyAlignment="1" applyProtection="1">
      <alignment horizontal="center" vertical="center" wrapText="1"/>
      <protection locked="0"/>
    </xf>
    <xf numFmtId="0" fontId="5" fillId="24" borderId="20" xfId="0" applyFont="1" applyFill="1" applyBorder="1" applyAlignment="1" applyProtection="1">
      <alignment horizontal="center" vertical="center" wrapText="1"/>
      <protection locked="0"/>
    </xf>
    <xf numFmtId="0" fontId="5" fillId="24" borderId="50" xfId="0" applyFont="1" applyFill="1" applyBorder="1" applyAlignment="1" applyProtection="1">
      <alignment horizontal="center" vertical="center" wrapText="1"/>
      <protection locked="0"/>
    </xf>
    <xf numFmtId="3" fontId="7" fillId="24" borderId="33" xfId="0" applyNumberFormat="1" applyFont="1" applyFill="1" applyBorder="1" applyAlignment="1">
      <alignment horizontal="center"/>
    </xf>
    <xf numFmtId="3" fontId="7" fillId="24" borderId="34" xfId="0" applyNumberFormat="1" applyFont="1" applyFill="1" applyBorder="1" applyAlignment="1">
      <alignment horizontal="center"/>
    </xf>
    <xf numFmtId="0" fontId="5" fillId="24" borderId="63" xfId="0" applyFont="1" applyFill="1" applyBorder="1" applyAlignment="1" applyProtection="1">
      <alignment horizontal="center" vertical="center" wrapText="1"/>
      <protection locked="0"/>
    </xf>
    <xf numFmtId="0" fontId="5" fillId="24" borderId="59" xfId="0" applyFont="1" applyFill="1" applyBorder="1" applyAlignment="1" applyProtection="1">
      <alignment horizontal="center" vertical="center" wrapText="1"/>
      <protection locked="0"/>
    </xf>
    <xf numFmtId="0" fontId="5" fillId="24" borderId="27" xfId="0" applyFont="1" applyFill="1" applyBorder="1" applyAlignment="1" applyProtection="1">
      <alignment horizontal="center" vertical="center" wrapText="1"/>
      <protection locked="0"/>
    </xf>
    <xf numFmtId="3" fontId="3" fillId="24" borderId="28" xfId="0" applyNumberFormat="1" applyFont="1" applyFill="1" applyBorder="1" applyAlignment="1">
      <alignment horizontal="left" wrapText="1"/>
    </xf>
    <xf numFmtId="3" fontId="3" fillId="24" borderId="20" xfId="0" applyNumberFormat="1" applyFont="1" applyFill="1" applyBorder="1" applyAlignment="1">
      <alignment horizontal="left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0" fillId="0" borderId="14" xfId="0" applyNumberForma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3" fontId="0" fillId="0" borderId="16" xfId="0" applyNumberFormat="1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71" xfId="0" applyNumberForma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tabSelected="1" zoomScale="55" zoomScaleNormal="55" zoomScalePageLayoutView="0" workbookViewId="0" topLeftCell="A1">
      <pane ySplit="5" topLeftCell="BM6" activePane="bottomLeft" state="frozen"/>
      <selection pane="topLeft" activeCell="A1" sqref="A1"/>
      <selection pane="bottomLeft" activeCell="N70" sqref="N70"/>
    </sheetView>
  </sheetViews>
  <sheetFormatPr defaultColWidth="9.140625" defaultRowHeight="15"/>
  <cols>
    <col min="1" max="1" width="56.8515625" style="46" customWidth="1"/>
    <col min="2" max="2" width="75.8515625" style="1" bestFit="1" customWidth="1"/>
    <col min="3" max="3" width="18.28125" style="2" customWidth="1"/>
    <col min="4" max="4" width="22.421875" style="3" customWidth="1"/>
    <col min="5" max="5" width="14.57421875" style="4" customWidth="1"/>
    <col min="6" max="6" width="14.28125" style="5" customWidth="1"/>
    <col min="7" max="7" width="14.140625" style="5" customWidth="1"/>
    <col min="8" max="8" width="14.7109375" style="5" customWidth="1"/>
    <col min="9" max="9" width="10.28125" style="5" customWidth="1"/>
    <col min="10" max="10" width="20.28125" style="5" customWidth="1"/>
    <col min="11" max="11" width="10.00390625" style="5" customWidth="1"/>
    <col min="12" max="12" width="17.00390625" style="5" customWidth="1"/>
    <col min="13" max="13" width="16.7109375" style="53" bestFit="1" customWidth="1"/>
    <col min="14" max="14" width="37.140625" style="53" customWidth="1"/>
    <col min="15" max="15" width="5.7109375" style="53" customWidth="1"/>
    <col min="16" max="16" width="14.00390625" style="92" customWidth="1"/>
    <col min="17" max="17" width="14.28125" style="5" customWidth="1"/>
    <col min="18" max="18" width="18.00390625" style="5" bestFit="1" customWidth="1"/>
    <col min="19" max="19" width="12.57421875" style="5" customWidth="1"/>
    <col min="20" max="20" width="12.140625" style="5" customWidth="1"/>
    <col min="21" max="21" width="14.28125" style="5" customWidth="1"/>
    <col min="22" max="22" width="10.00390625" style="5" customWidth="1"/>
    <col min="23" max="23" width="12.28125" style="5" bestFit="1" customWidth="1"/>
    <col min="24" max="25" width="41.421875" style="114" customWidth="1"/>
    <col min="26" max="16384" width="9.140625" style="1" customWidth="1"/>
  </cols>
  <sheetData>
    <row r="1" spans="1:25" ht="21" thickBot="1">
      <c r="A1" s="212"/>
      <c r="B1" s="213"/>
      <c r="C1" s="213"/>
      <c r="D1" s="214"/>
      <c r="E1" s="210" t="s">
        <v>239</v>
      </c>
      <c r="F1" s="210"/>
      <c r="G1" s="210"/>
      <c r="H1" s="210"/>
      <c r="I1" s="210"/>
      <c r="J1" s="210"/>
      <c r="K1" s="210"/>
      <c r="L1" s="210"/>
      <c r="M1" s="210"/>
      <c r="N1" s="211"/>
      <c r="O1" s="137"/>
      <c r="P1" s="260" t="s">
        <v>184</v>
      </c>
      <c r="Q1" s="260"/>
      <c r="R1" s="260"/>
      <c r="S1" s="260"/>
      <c r="T1" s="260"/>
      <c r="U1" s="260"/>
      <c r="V1" s="260"/>
      <c r="W1" s="260"/>
      <c r="X1" s="260"/>
      <c r="Y1" s="261"/>
    </row>
    <row r="2" spans="1:25" ht="15.75" customHeight="1">
      <c r="A2" s="219" t="s">
        <v>59</v>
      </c>
      <c r="B2" s="203" t="s">
        <v>60</v>
      </c>
      <c r="C2" s="222" t="s">
        <v>61</v>
      </c>
      <c r="D2" s="215" t="s">
        <v>62</v>
      </c>
      <c r="E2" s="231" t="s">
        <v>64</v>
      </c>
      <c r="F2" s="233" t="s">
        <v>66</v>
      </c>
      <c r="G2" s="235" t="s">
        <v>68</v>
      </c>
      <c r="H2" s="236"/>
      <c r="I2" s="225" t="s">
        <v>73</v>
      </c>
      <c r="J2" s="227" t="s">
        <v>191</v>
      </c>
      <c r="K2" s="227" t="s">
        <v>78</v>
      </c>
      <c r="L2" s="229" t="s">
        <v>79</v>
      </c>
      <c r="M2" s="204" t="s">
        <v>161</v>
      </c>
      <c r="N2" s="207" t="s">
        <v>162</v>
      </c>
      <c r="O2" s="262"/>
      <c r="P2" s="265" t="s">
        <v>64</v>
      </c>
      <c r="Q2" s="233" t="s">
        <v>66</v>
      </c>
      <c r="R2" s="235" t="s">
        <v>68</v>
      </c>
      <c r="S2" s="236"/>
      <c r="T2" s="225" t="s">
        <v>73</v>
      </c>
      <c r="U2" s="227" t="s">
        <v>191</v>
      </c>
      <c r="V2" s="227" t="s">
        <v>78</v>
      </c>
      <c r="W2" s="229" t="s">
        <v>79</v>
      </c>
      <c r="X2" s="254" t="s">
        <v>161</v>
      </c>
      <c r="Y2" s="257" t="s">
        <v>162</v>
      </c>
    </row>
    <row r="3" spans="1:25" ht="45.75" customHeight="1">
      <c r="A3" s="220"/>
      <c r="B3" s="217"/>
      <c r="C3" s="223"/>
      <c r="D3" s="216"/>
      <c r="E3" s="232"/>
      <c r="F3" s="234"/>
      <c r="G3" s="138" t="s">
        <v>69</v>
      </c>
      <c r="H3" s="139" t="s">
        <v>70</v>
      </c>
      <c r="I3" s="226"/>
      <c r="J3" s="228"/>
      <c r="K3" s="228"/>
      <c r="L3" s="230"/>
      <c r="M3" s="205"/>
      <c r="N3" s="208"/>
      <c r="O3" s="263"/>
      <c r="P3" s="266"/>
      <c r="Q3" s="234"/>
      <c r="R3" s="138" t="s">
        <v>69</v>
      </c>
      <c r="S3" s="139" t="s">
        <v>70</v>
      </c>
      <c r="T3" s="226"/>
      <c r="U3" s="228"/>
      <c r="V3" s="228"/>
      <c r="W3" s="230"/>
      <c r="X3" s="255"/>
      <c r="Y3" s="258"/>
    </row>
    <row r="4" spans="1:25" ht="32.25" thickBot="1">
      <c r="A4" s="221"/>
      <c r="B4" s="218"/>
      <c r="C4" s="224"/>
      <c r="D4" s="140" t="s">
        <v>63</v>
      </c>
      <c r="E4" s="141" t="s">
        <v>65</v>
      </c>
      <c r="F4" s="142" t="s">
        <v>67</v>
      </c>
      <c r="G4" s="143" t="s">
        <v>71</v>
      </c>
      <c r="H4" s="144" t="s">
        <v>72</v>
      </c>
      <c r="I4" s="143" t="s">
        <v>74</v>
      </c>
      <c r="J4" s="145" t="s">
        <v>75</v>
      </c>
      <c r="K4" s="145" t="s">
        <v>76</v>
      </c>
      <c r="L4" s="146" t="s">
        <v>77</v>
      </c>
      <c r="M4" s="206"/>
      <c r="N4" s="209"/>
      <c r="O4" s="264"/>
      <c r="P4" s="147" t="s">
        <v>65</v>
      </c>
      <c r="Q4" s="142" t="s">
        <v>67</v>
      </c>
      <c r="R4" s="143" t="s">
        <v>71</v>
      </c>
      <c r="S4" s="144" t="s">
        <v>72</v>
      </c>
      <c r="T4" s="143" t="s">
        <v>74</v>
      </c>
      <c r="U4" s="145" t="s">
        <v>75</v>
      </c>
      <c r="V4" s="145" t="s">
        <v>76</v>
      </c>
      <c r="W4" s="146" t="s">
        <v>77</v>
      </c>
      <c r="X4" s="256"/>
      <c r="Y4" s="259"/>
    </row>
    <row r="5" spans="1:25" ht="16.5" thickBot="1">
      <c r="A5" s="237" t="s">
        <v>58</v>
      </c>
      <c r="B5" s="238"/>
      <c r="C5" s="238"/>
      <c r="D5" s="154"/>
      <c r="E5" s="155"/>
      <c r="F5" s="156"/>
      <c r="G5" s="157"/>
      <c r="H5" s="158"/>
      <c r="I5" s="157"/>
      <c r="J5" s="159"/>
      <c r="K5" s="159"/>
      <c r="L5" s="160"/>
      <c r="M5" s="161"/>
      <c r="N5" s="162"/>
      <c r="O5" s="163"/>
      <c r="P5" s="164"/>
      <c r="Q5" s="156"/>
      <c r="R5" s="157"/>
      <c r="S5" s="158"/>
      <c r="T5" s="157"/>
      <c r="U5" s="159"/>
      <c r="V5" s="159"/>
      <c r="W5" s="160"/>
      <c r="X5" s="165"/>
      <c r="Y5" s="166"/>
    </row>
    <row r="6" spans="1:25" ht="75">
      <c r="A6" s="180" t="s">
        <v>82</v>
      </c>
      <c r="B6" s="19" t="s">
        <v>0</v>
      </c>
      <c r="C6" s="6" t="s">
        <v>89</v>
      </c>
      <c r="D6" s="55" t="s">
        <v>194</v>
      </c>
      <c r="E6" s="89">
        <v>30000</v>
      </c>
      <c r="F6" s="20">
        <f>G6+H6</f>
        <v>30000</v>
      </c>
      <c r="G6" s="21">
        <v>30000</v>
      </c>
      <c r="H6" s="22"/>
      <c r="I6" s="21"/>
      <c r="J6" s="23">
        <v>30000</v>
      </c>
      <c r="K6" s="23"/>
      <c r="L6" s="22"/>
      <c r="M6" s="47" t="s">
        <v>227</v>
      </c>
      <c r="N6" s="61" t="s">
        <v>195</v>
      </c>
      <c r="O6" s="189"/>
      <c r="P6" s="126">
        <v>30000</v>
      </c>
      <c r="Q6" s="20"/>
      <c r="R6" s="21"/>
      <c r="S6" s="22"/>
      <c r="T6" s="21">
        <v>30000</v>
      </c>
      <c r="U6" s="23"/>
      <c r="V6" s="23"/>
      <c r="W6" s="110"/>
      <c r="X6" s="119" t="s">
        <v>228</v>
      </c>
      <c r="Y6" s="115"/>
    </row>
    <row r="7" spans="1:25" ht="75">
      <c r="A7" s="181" t="s">
        <v>1</v>
      </c>
      <c r="B7" s="7" t="s">
        <v>90</v>
      </c>
      <c r="C7" s="8" t="s">
        <v>93</v>
      </c>
      <c r="D7" s="56">
        <v>2015</v>
      </c>
      <c r="E7" s="54">
        <v>5000000</v>
      </c>
      <c r="F7" s="24">
        <f>G7+H7</f>
        <v>5000000</v>
      </c>
      <c r="G7" s="25">
        <f>E7*0.15</f>
        <v>750000</v>
      </c>
      <c r="H7" s="26">
        <f>E7*0.85</f>
        <v>4250000</v>
      </c>
      <c r="I7" s="25"/>
      <c r="J7" s="27">
        <f>E7*0.05</f>
        <v>250000</v>
      </c>
      <c r="K7" s="27"/>
      <c r="L7" s="26"/>
      <c r="M7" s="47" t="s">
        <v>196</v>
      </c>
      <c r="N7" s="48" t="s">
        <v>230</v>
      </c>
      <c r="O7" s="189"/>
      <c r="P7" s="37">
        <v>5000000</v>
      </c>
      <c r="Q7" s="24">
        <f>R7+S7</f>
        <v>0</v>
      </c>
      <c r="R7" s="25"/>
      <c r="S7" s="26"/>
      <c r="T7" s="25">
        <v>5000000</v>
      </c>
      <c r="U7" s="27"/>
      <c r="V7" s="27"/>
      <c r="W7" s="111"/>
      <c r="X7" s="120" t="s">
        <v>229</v>
      </c>
      <c r="Y7" s="116"/>
    </row>
    <row r="8" spans="1:25" ht="45">
      <c r="A8" s="240" t="s">
        <v>2</v>
      </c>
      <c r="B8" s="12" t="s">
        <v>3</v>
      </c>
      <c r="C8" s="8" t="s">
        <v>92</v>
      </c>
      <c r="D8" s="56" t="s">
        <v>94</v>
      </c>
      <c r="E8" s="131"/>
      <c r="F8" s="132"/>
      <c r="G8" s="133"/>
      <c r="H8" s="135"/>
      <c r="I8" s="133"/>
      <c r="J8" s="136"/>
      <c r="K8" s="136"/>
      <c r="L8" s="134"/>
      <c r="M8" s="47" t="s">
        <v>99</v>
      </c>
      <c r="N8" s="48"/>
      <c r="O8" s="189"/>
      <c r="P8" s="54">
        <v>10000</v>
      </c>
      <c r="Q8" s="24">
        <f>R8+S8</f>
        <v>10000</v>
      </c>
      <c r="R8" s="25">
        <v>10000</v>
      </c>
      <c r="S8" s="26"/>
      <c r="T8" s="25"/>
      <c r="U8" s="27">
        <v>10000</v>
      </c>
      <c r="V8" s="27"/>
      <c r="W8" s="26"/>
      <c r="X8" s="47" t="s">
        <v>227</v>
      </c>
      <c r="Y8" s="116"/>
    </row>
    <row r="9" spans="1:25" ht="45">
      <c r="A9" s="240"/>
      <c r="B9" s="12" t="s">
        <v>4</v>
      </c>
      <c r="C9" s="8" t="s">
        <v>95</v>
      </c>
      <c r="D9" s="56" t="s">
        <v>96</v>
      </c>
      <c r="E9" s="54">
        <v>1000000</v>
      </c>
      <c r="F9" s="24">
        <f aca="true" t="shared" si="0" ref="F9:F21">G9+H9</f>
        <v>1000000</v>
      </c>
      <c r="G9" s="25">
        <v>150000</v>
      </c>
      <c r="H9" s="26">
        <v>850000</v>
      </c>
      <c r="I9" s="25"/>
      <c r="J9" s="27">
        <v>50000</v>
      </c>
      <c r="K9" s="27"/>
      <c r="L9" s="26"/>
      <c r="M9" s="9" t="s">
        <v>163</v>
      </c>
      <c r="N9" s="10" t="s">
        <v>231</v>
      </c>
      <c r="O9" s="190"/>
      <c r="P9" s="37">
        <v>1000000</v>
      </c>
      <c r="Q9" s="24">
        <v>1000000</v>
      </c>
      <c r="R9" s="25"/>
      <c r="S9" s="26"/>
      <c r="T9" s="25"/>
      <c r="U9" s="27">
        <v>1000000</v>
      </c>
      <c r="V9" s="27"/>
      <c r="W9" s="111"/>
      <c r="X9" s="120" t="s">
        <v>232</v>
      </c>
      <c r="Y9" s="116" t="s">
        <v>236</v>
      </c>
    </row>
    <row r="10" spans="1:25" ht="45.75">
      <c r="A10" s="240"/>
      <c r="B10" s="13" t="s">
        <v>5</v>
      </c>
      <c r="C10" s="8" t="s">
        <v>97</v>
      </c>
      <c r="D10" s="56" t="s">
        <v>98</v>
      </c>
      <c r="E10" s="54" t="s">
        <v>204</v>
      </c>
      <c r="F10" s="24">
        <f t="shared" si="0"/>
        <v>1500000</v>
      </c>
      <c r="G10" s="25">
        <v>75000</v>
      </c>
      <c r="H10" s="26">
        <v>1425000</v>
      </c>
      <c r="I10" s="25"/>
      <c r="J10" s="27">
        <v>25000</v>
      </c>
      <c r="K10" s="27"/>
      <c r="L10" s="26"/>
      <c r="M10" s="9" t="s">
        <v>197</v>
      </c>
      <c r="N10" s="10" t="s">
        <v>198</v>
      </c>
      <c r="O10" s="190"/>
      <c r="P10" s="37">
        <v>1500000</v>
      </c>
      <c r="Q10" s="24"/>
      <c r="R10" s="25"/>
      <c r="S10" s="26"/>
      <c r="T10" s="25">
        <v>1500000</v>
      </c>
      <c r="U10" s="27"/>
      <c r="V10" s="27"/>
      <c r="W10" s="111"/>
      <c r="X10" s="120" t="s">
        <v>229</v>
      </c>
      <c r="Y10" s="116" t="s">
        <v>233</v>
      </c>
    </row>
    <row r="11" spans="1:25" ht="45">
      <c r="A11" s="181" t="s">
        <v>6</v>
      </c>
      <c r="B11" s="7" t="s">
        <v>7</v>
      </c>
      <c r="C11" s="8" t="s">
        <v>100</v>
      </c>
      <c r="D11" s="56" t="s">
        <v>101</v>
      </c>
      <c r="E11" s="54">
        <v>1200000</v>
      </c>
      <c r="F11" s="24">
        <f t="shared" si="0"/>
        <v>1200000</v>
      </c>
      <c r="G11" s="25">
        <v>180000</v>
      </c>
      <c r="H11" s="26">
        <v>1020000</v>
      </c>
      <c r="I11" s="25"/>
      <c r="J11" s="27">
        <v>60000</v>
      </c>
      <c r="K11" s="27"/>
      <c r="L11" s="26"/>
      <c r="M11" s="9" t="s">
        <v>185</v>
      </c>
      <c r="N11" s="10" t="s">
        <v>234</v>
      </c>
      <c r="O11" s="190"/>
      <c r="P11" s="37">
        <v>1200000</v>
      </c>
      <c r="Q11" s="24"/>
      <c r="R11" s="25"/>
      <c r="S11" s="26"/>
      <c r="T11" s="25">
        <v>1200000</v>
      </c>
      <c r="U11" s="27"/>
      <c r="V11" s="27"/>
      <c r="W11" s="111"/>
      <c r="X11" s="120" t="s">
        <v>229</v>
      </c>
      <c r="Y11" s="116" t="s">
        <v>235</v>
      </c>
    </row>
    <row r="12" spans="1:25" ht="60">
      <c r="A12" s="240" t="s">
        <v>8</v>
      </c>
      <c r="B12" s="12" t="s">
        <v>9</v>
      </c>
      <c r="C12" s="8" t="s">
        <v>102</v>
      </c>
      <c r="D12" s="56" t="s">
        <v>103</v>
      </c>
      <c r="E12" s="54">
        <v>2500000</v>
      </c>
      <c r="F12" s="24">
        <f t="shared" si="0"/>
        <v>2500000</v>
      </c>
      <c r="G12" s="25">
        <f>E12*0.15</f>
        <v>375000</v>
      </c>
      <c r="H12" s="26">
        <f>E12*0.85</f>
        <v>2125000</v>
      </c>
      <c r="I12" s="25"/>
      <c r="J12" s="27"/>
      <c r="K12" s="27"/>
      <c r="L12" s="26"/>
      <c r="M12" s="9" t="s">
        <v>164</v>
      </c>
      <c r="N12" s="10" t="s">
        <v>199</v>
      </c>
      <c r="O12" s="190"/>
      <c r="P12" s="37">
        <v>2500000</v>
      </c>
      <c r="Q12" s="24"/>
      <c r="R12" s="25">
        <v>2500000</v>
      </c>
      <c r="S12" s="26"/>
      <c r="T12" s="25"/>
      <c r="U12" s="27">
        <v>2500000</v>
      </c>
      <c r="V12" s="27"/>
      <c r="W12" s="111"/>
      <c r="X12" s="120" t="s">
        <v>232</v>
      </c>
      <c r="Y12" s="116" t="s">
        <v>236</v>
      </c>
    </row>
    <row r="13" spans="1:25" ht="60">
      <c r="A13" s="240"/>
      <c r="B13" s="12" t="s">
        <v>10</v>
      </c>
      <c r="C13" s="8" t="s">
        <v>104</v>
      </c>
      <c r="D13" s="56" t="s">
        <v>103</v>
      </c>
      <c r="E13" s="54">
        <v>1550000</v>
      </c>
      <c r="F13" s="24">
        <f t="shared" si="0"/>
        <v>1472500</v>
      </c>
      <c r="G13" s="25">
        <f>E13*0.1</f>
        <v>155000</v>
      </c>
      <c r="H13" s="26">
        <f>E13*0.85</f>
        <v>1317500</v>
      </c>
      <c r="I13" s="25"/>
      <c r="J13" s="27">
        <f>E13*0.05</f>
        <v>77500</v>
      </c>
      <c r="K13" s="27"/>
      <c r="L13" s="26"/>
      <c r="M13" s="9" t="s">
        <v>187</v>
      </c>
      <c r="N13" s="10" t="s">
        <v>186</v>
      </c>
      <c r="O13" s="190"/>
      <c r="P13" s="37">
        <v>1550000</v>
      </c>
      <c r="Q13" s="24"/>
      <c r="R13" s="25"/>
      <c r="S13" s="26"/>
      <c r="T13" s="25">
        <v>1550000</v>
      </c>
      <c r="U13" s="27"/>
      <c r="V13" s="27"/>
      <c r="W13" s="111"/>
      <c r="X13" s="120" t="s">
        <v>229</v>
      </c>
      <c r="Y13" s="117"/>
    </row>
    <row r="14" spans="1:25" ht="60">
      <c r="A14" s="240" t="s">
        <v>11</v>
      </c>
      <c r="B14" s="12" t="s">
        <v>12</v>
      </c>
      <c r="C14" s="8" t="s">
        <v>105</v>
      </c>
      <c r="D14" s="56" t="s">
        <v>103</v>
      </c>
      <c r="E14" s="54">
        <v>800000</v>
      </c>
      <c r="F14" s="24">
        <f t="shared" si="0"/>
        <v>800000</v>
      </c>
      <c r="G14" s="25">
        <v>120000</v>
      </c>
      <c r="H14" s="26">
        <v>680000</v>
      </c>
      <c r="I14" s="25"/>
      <c r="J14" s="27">
        <v>40000</v>
      </c>
      <c r="K14" s="27"/>
      <c r="L14" s="26"/>
      <c r="M14" s="9" t="s">
        <v>165</v>
      </c>
      <c r="N14" s="10" t="s">
        <v>166</v>
      </c>
      <c r="O14" s="190"/>
      <c r="P14" s="37">
        <v>800000</v>
      </c>
      <c r="Q14" s="24"/>
      <c r="R14" s="25"/>
      <c r="S14" s="26"/>
      <c r="T14" s="25">
        <v>800000</v>
      </c>
      <c r="U14" s="27"/>
      <c r="V14" s="27"/>
      <c r="W14" s="111"/>
      <c r="X14" s="120" t="s">
        <v>229</v>
      </c>
      <c r="Y14" s="116" t="s">
        <v>237</v>
      </c>
    </row>
    <row r="15" spans="1:25" ht="135">
      <c r="A15" s="240"/>
      <c r="B15" s="12" t="s">
        <v>13</v>
      </c>
      <c r="C15" s="8" t="s">
        <v>106</v>
      </c>
      <c r="D15" s="56" t="s">
        <v>94</v>
      </c>
      <c r="E15" s="54">
        <v>732144</v>
      </c>
      <c r="F15" s="24">
        <f t="shared" si="0"/>
        <v>732144</v>
      </c>
      <c r="G15" s="25">
        <f>E15*0.15</f>
        <v>109821.59999999999</v>
      </c>
      <c r="H15" s="26">
        <f>E15*0.85</f>
        <v>622322.4</v>
      </c>
      <c r="I15" s="25"/>
      <c r="J15" s="27"/>
      <c r="K15" s="27"/>
      <c r="L15" s="26"/>
      <c r="M15" s="9" t="s">
        <v>200</v>
      </c>
      <c r="N15" s="10" t="s">
        <v>241</v>
      </c>
      <c r="O15" s="190"/>
      <c r="P15" s="37"/>
      <c r="Q15" s="24"/>
      <c r="R15" s="25"/>
      <c r="S15" s="26"/>
      <c r="T15" s="25"/>
      <c r="U15" s="27"/>
      <c r="V15" s="27"/>
      <c r="W15" s="111"/>
      <c r="X15" s="120" t="s">
        <v>99</v>
      </c>
      <c r="Y15" s="117"/>
    </row>
    <row r="16" spans="1:25" ht="30">
      <c r="A16" s="240" t="s">
        <v>14</v>
      </c>
      <c r="B16" s="12" t="s">
        <v>15</v>
      </c>
      <c r="C16" s="8" t="s">
        <v>107</v>
      </c>
      <c r="D16" s="56" t="s">
        <v>108</v>
      </c>
      <c r="E16" s="54"/>
      <c r="F16" s="24"/>
      <c r="G16" s="25"/>
      <c r="H16" s="26"/>
      <c r="I16" s="25"/>
      <c r="J16" s="27"/>
      <c r="K16" s="27"/>
      <c r="L16" s="26"/>
      <c r="M16" s="9" t="s">
        <v>99</v>
      </c>
      <c r="N16" s="10"/>
      <c r="O16" s="190"/>
      <c r="P16" s="54">
        <v>50000</v>
      </c>
      <c r="Q16" s="24">
        <f>R16+S16</f>
        <v>50000</v>
      </c>
      <c r="R16" s="25">
        <v>50000</v>
      </c>
      <c r="S16" s="26"/>
      <c r="T16" s="25"/>
      <c r="U16" s="27">
        <v>50000</v>
      </c>
      <c r="V16" s="27"/>
      <c r="W16" s="26"/>
      <c r="X16" s="9" t="s">
        <v>91</v>
      </c>
      <c r="Y16" s="117"/>
    </row>
    <row r="17" spans="1:25" ht="60">
      <c r="A17" s="240"/>
      <c r="B17" s="12" t="s">
        <v>16</v>
      </c>
      <c r="C17" s="8" t="s">
        <v>109</v>
      </c>
      <c r="D17" s="56">
        <v>2016</v>
      </c>
      <c r="E17" s="54"/>
      <c r="F17" s="24"/>
      <c r="G17" s="25"/>
      <c r="H17" s="26"/>
      <c r="I17" s="25"/>
      <c r="J17" s="27"/>
      <c r="K17" s="27"/>
      <c r="L17" s="26"/>
      <c r="M17" s="9" t="s">
        <v>99</v>
      </c>
      <c r="N17" s="10"/>
      <c r="O17" s="190"/>
      <c r="P17" s="54">
        <v>10000</v>
      </c>
      <c r="Q17" s="24">
        <f>R17+S17</f>
        <v>10000</v>
      </c>
      <c r="R17" s="25">
        <v>10000</v>
      </c>
      <c r="S17" s="26"/>
      <c r="T17" s="25"/>
      <c r="U17" s="27">
        <v>10000</v>
      </c>
      <c r="V17" s="27"/>
      <c r="W17" s="26"/>
      <c r="X17" s="9" t="s">
        <v>110</v>
      </c>
      <c r="Y17" s="117"/>
    </row>
    <row r="18" spans="1:25" ht="45">
      <c r="A18" s="240"/>
      <c r="B18" s="12" t="s">
        <v>111</v>
      </c>
      <c r="C18" s="8" t="s">
        <v>107</v>
      </c>
      <c r="D18" s="56">
        <v>2016</v>
      </c>
      <c r="E18" s="54">
        <v>50000</v>
      </c>
      <c r="F18" s="24">
        <f t="shared" si="0"/>
        <v>50000</v>
      </c>
      <c r="G18" s="25">
        <f>E18*0.15</f>
        <v>7500</v>
      </c>
      <c r="H18" s="26">
        <f>E18*0.85</f>
        <v>42500</v>
      </c>
      <c r="I18" s="25"/>
      <c r="J18" s="27">
        <f>G18/3</f>
        <v>2500</v>
      </c>
      <c r="K18" s="27"/>
      <c r="L18" s="26"/>
      <c r="M18" s="9" t="s">
        <v>163</v>
      </c>
      <c r="N18" s="10" t="s">
        <v>240</v>
      </c>
      <c r="O18" s="190"/>
      <c r="P18" s="37">
        <v>50000</v>
      </c>
      <c r="Q18" s="24"/>
      <c r="R18" s="25"/>
      <c r="S18" s="26"/>
      <c r="T18" s="25"/>
      <c r="U18" s="27">
        <v>50000</v>
      </c>
      <c r="V18" s="27"/>
      <c r="W18" s="111"/>
      <c r="X18" s="120" t="s">
        <v>91</v>
      </c>
      <c r="Y18" s="116"/>
    </row>
    <row r="19" spans="1:25" ht="30.75" thickBot="1">
      <c r="A19" s="248"/>
      <c r="B19" s="28" t="s">
        <v>17</v>
      </c>
      <c r="C19" s="11" t="s">
        <v>107</v>
      </c>
      <c r="D19" s="57">
        <v>2015</v>
      </c>
      <c r="E19" s="90">
        <v>20000</v>
      </c>
      <c r="F19" s="36">
        <f t="shared" si="0"/>
        <v>20000</v>
      </c>
      <c r="G19" s="29">
        <f>E19*0.15</f>
        <v>3000</v>
      </c>
      <c r="H19" s="30">
        <f>E19*0.85</f>
        <v>17000</v>
      </c>
      <c r="I19" s="29"/>
      <c r="J19" s="31">
        <v>1000</v>
      </c>
      <c r="K19" s="31"/>
      <c r="L19" s="30"/>
      <c r="M19" s="44" t="s">
        <v>163</v>
      </c>
      <c r="N19" s="45"/>
      <c r="O19" s="191"/>
      <c r="P19" s="127">
        <v>20000</v>
      </c>
      <c r="Q19" s="24"/>
      <c r="R19" s="29"/>
      <c r="S19" s="30"/>
      <c r="T19" s="29"/>
      <c r="U19" s="31">
        <v>20000</v>
      </c>
      <c r="V19" s="31"/>
      <c r="W19" s="112"/>
      <c r="X19" s="122" t="s">
        <v>91</v>
      </c>
      <c r="Y19" s="123"/>
    </row>
    <row r="20" spans="1:25" ht="16.5" thickBot="1">
      <c r="A20" s="243" t="s">
        <v>80</v>
      </c>
      <c r="B20" s="244"/>
      <c r="C20" s="244"/>
      <c r="D20" s="167"/>
      <c r="E20" s="168"/>
      <c r="F20" s="169"/>
      <c r="G20" s="170"/>
      <c r="H20" s="171"/>
      <c r="I20" s="170"/>
      <c r="J20" s="172"/>
      <c r="K20" s="172"/>
      <c r="L20" s="171"/>
      <c r="M20" s="173"/>
      <c r="N20" s="174"/>
      <c r="O20" s="192"/>
      <c r="P20" s="175"/>
      <c r="Q20" s="176"/>
      <c r="R20" s="170"/>
      <c r="S20" s="171"/>
      <c r="T20" s="170"/>
      <c r="U20" s="172"/>
      <c r="V20" s="172"/>
      <c r="W20" s="177"/>
      <c r="X20" s="178"/>
      <c r="Y20" s="179"/>
    </row>
    <row r="21" spans="1:25" ht="45">
      <c r="A21" s="253" t="s">
        <v>18</v>
      </c>
      <c r="B21" s="38" t="s">
        <v>175</v>
      </c>
      <c r="C21" s="39"/>
      <c r="D21" s="58"/>
      <c r="E21" s="88">
        <v>150000</v>
      </c>
      <c r="F21" s="43">
        <f t="shared" si="0"/>
        <v>150000</v>
      </c>
      <c r="G21" s="40">
        <v>22500</v>
      </c>
      <c r="H21" s="40">
        <v>127500</v>
      </c>
      <c r="I21" s="40"/>
      <c r="J21" s="40">
        <v>7500</v>
      </c>
      <c r="K21" s="40"/>
      <c r="L21" s="41"/>
      <c r="M21" s="47" t="s">
        <v>167</v>
      </c>
      <c r="N21" s="194" t="s">
        <v>238</v>
      </c>
      <c r="O21" s="197"/>
      <c r="P21" s="130">
        <v>150000</v>
      </c>
      <c r="Q21" s="43"/>
      <c r="R21" s="129">
        <v>150000</v>
      </c>
      <c r="S21" s="41"/>
      <c r="T21" s="129"/>
      <c r="U21" s="40"/>
      <c r="V21" s="40"/>
      <c r="W21" s="113"/>
      <c r="X21" s="124" t="s">
        <v>188</v>
      </c>
      <c r="Y21" s="125" t="s">
        <v>245</v>
      </c>
    </row>
    <row r="22" spans="1:25" ht="30">
      <c r="A22" s="242"/>
      <c r="B22" s="32" t="s">
        <v>176</v>
      </c>
      <c r="C22" s="6" t="s">
        <v>112</v>
      </c>
      <c r="D22" s="55">
        <v>2018</v>
      </c>
      <c r="E22" s="89">
        <v>270000</v>
      </c>
      <c r="F22" s="20">
        <f>G22+H22</f>
        <v>270000</v>
      </c>
      <c r="G22" s="21">
        <v>40500</v>
      </c>
      <c r="H22" s="22">
        <f>E22*0.85</f>
        <v>229500</v>
      </c>
      <c r="I22" s="21"/>
      <c r="J22" s="23">
        <f>E22*0.05</f>
        <v>13500</v>
      </c>
      <c r="K22" s="23"/>
      <c r="L22" s="22"/>
      <c r="M22" s="9" t="s">
        <v>167</v>
      </c>
      <c r="N22" s="193"/>
      <c r="O22" s="198"/>
      <c r="P22" s="126">
        <v>270000</v>
      </c>
      <c r="Q22" s="20"/>
      <c r="R22" s="21">
        <v>270000</v>
      </c>
      <c r="S22" s="22"/>
      <c r="T22" s="21"/>
      <c r="U22" s="23"/>
      <c r="V22" s="23"/>
      <c r="W22" s="110"/>
      <c r="X22" s="120" t="s">
        <v>188</v>
      </c>
      <c r="Y22" s="125" t="s">
        <v>245</v>
      </c>
    </row>
    <row r="23" spans="1:25" ht="90">
      <c r="A23" s="242"/>
      <c r="B23" s="12" t="s">
        <v>177</v>
      </c>
      <c r="C23" s="8" t="s">
        <v>113</v>
      </c>
      <c r="D23" s="56">
        <v>2016</v>
      </c>
      <c r="E23" s="54">
        <v>200000</v>
      </c>
      <c r="F23" s="20">
        <f aca="true" t="shared" si="1" ref="F23:F49">G23+H23</f>
        <v>200000</v>
      </c>
      <c r="G23" s="25">
        <v>30000</v>
      </c>
      <c r="H23" s="26">
        <v>170000</v>
      </c>
      <c r="I23" s="25"/>
      <c r="J23" s="27">
        <v>10000</v>
      </c>
      <c r="K23" s="27"/>
      <c r="L23" s="26"/>
      <c r="M23" s="9" t="s">
        <v>189</v>
      </c>
      <c r="N23" s="193" t="s">
        <v>201</v>
      </c>
      <c r="O23" s="198"/>
      <c r="P23" s="37">
        <v>200000</v>
      </c>
      <c r="Q23" s="20"/>
      <c r="R23" s="25">
        <v>200000</v>
      </c>
      <c r="S23" s="26"/>
      <c r="T23" s="25"/>
      <c r="U23" s="27">
        <v>10000</v>
      </c>
      <c r="V23" s="27"/>
      <c r="W23" s="111"/>
      <c r="X23" s="120" t="s">
        <v>190</v>
      </c>
      <c r="Y23" s="116" t="s">
        <v>243</v>
      </c>
    </row>
    <row r="24" spans="1:25" ht="60">
      <c r="A24" s="242"/>
      <c r="B24" s="12" t="s">
        <v>178</v>
      </c>
      <c r="C24" s="8" t="s">
        <v>114</v>
      </c>
      <c r="D24" s="56">
        <v>2016</v>
      </c>
      <c r="E24" s="54"/>
      <c r="F24" s="20"/>
      <c r="G24" s="25"/>
      <c r="H24" s="26"/>
      <c r="I24" s="25"/>
      <c r="J24" s="27"/>
      <c r="K24" s="27"/>
      <c r="L24" s="26"/>
      <c r="M24" s="9" t="s">
        <v>99</v>
      </c>
      <c r="N24" s="193"/>
      <c r="O24" s="198"/>
      <c r="P24" s="37">
        <v>250000</v>
      </c>
      <c r="Q24" s="20"/>
      <c r="R24" s="25">
        <v>250000</v>
      </c>
      <c r="S24" s="26"/>
      <c r="T24" s="25"/>
      <c r="U24" s="27"/>
      <c r="V24" s="27"/>
      <c r="W24" s="111"/>
      <c r="X24" s="120" t="s">
        <v>188</v>
      </c>
      <c r="Y24" s="116" t="s">
        <v>245</v>
      </c>
    </row>
    <row r="25" spans="1:25" ht="45">
      <c r="A25" s="242"/>
      <c r="B25" s="12" t="s">
        <v>179</v>
      </c>
      <c r="C25" s="8" t="s">
        <v>115</v>
      </c>
      <c r="D25" s="56">
        <v>2016</v>
      </c>
      <c r="E25" s="54">
        <v>170000</v>
      </c>
      <c r="F25" s="20">
        <f t="shared" si="1"/>
        <v>170000</v>
      </c>
      <c r="G25" s="25">
        <v>25500</v>
      </c>
      <c r="H25" s="26">
        <v>144500</v>
      </c>
      <c r="I25" s="25"/>
      <c r="J25" s="27">
        <v>8500</v>
      </c>
      <c r="K25" s="27"/>
      <c r="L25" s="26"/>
      <c r="M25" s="9" t="s">
        <v>167</v>
      </c>
      <c r="N25" s="193"/>
      <c r="O25" s="198"/>
      <c r="P25" s="37">
        <v>170000</v>
      </c>
      <c r="Q25" s="20"/>
      <c r="R25" s="25">
        <v>170000</v>
      </c>
      <c r="S25" s="26"/>
      <c r="T25" s="25"/>
      <c r="U25" s="27"/>
      <c r="V25" s="27"/>
      <c r="W25" s="111"/>
      <c r="X25" s="120" t="s">
        <v>193</v>
      </c>
      <c r="Y25" s="116" t="s">
        <v>245</v>
      </c>
    </row>
    <row r="26" spans="1:25" ht="90">
      <c r="A26" s="242"/>
      <c r="B26" s="12" t="s">
        <v>180</v>
      </c>
      <c r="C26" s="8" t="s">
        <v>116</v>
      </c>
      <c r="D26" s="56">
        <v>2017</v>
      </c>
      <c r="E26" s="54">
        <v>450000</v>
      </c>
      <c r="F26" s="20">
        <f t="shared" si="1"/>
        <v>450000</v>
      </c>
      <c r="G26" s="25">
        <f>E26*0.15</f>
        <v>67500</v>
      </c>
      <c r="H26" s="26">
        <f>E26*0.85</f>
        <v>382500</v>
      </c>
      <c r="I26" s="25"/>
      <c r="J26" s="27">
        <f>G26/3</f>
        <v>22500</v>
      </c>
      <c r="K26" s="27"/>
      <c r="L26" s="26"/>
      <c r="M26" s="9" t="s">
        <v>189</v>
      </c>
      <c r="N26" s="193"/>
      <c r="O26" s="198"/>
      <c r="P26" s="37">
        <v>450000</v>
      </c>
      <c r="Q26" s="20"/>
      <c r="R26" s="25">
        <v>450000</v>
      </c>
      <c r="S26" s="26"/>
      <c r="T26" s="25"/>
      <c r="U26" s="27">
        <v>22500</v>
      </c>
      <c r="V26" s="27"/>
      <c r="W26" s="111"/>
      <c r="X26" s="120" t="s">
        <v>190</v>
      </c>
      <c r="Y26" s="116"/>
    </row>
    <row r="27" spans="1:25" ht="45">
      <c r="A27" s="242"/>
      <c r="B27" s="12" t="s">
        <v>181</v>
      </c>
      <c r="C27" s="8" t="s">
        <v>117</v>
      </c>
      <c r="D27" s="56">
        <v>2016</v>
      </c>
      <c r="E27" s="54">
        <v>150000</v>
      </c>
      <c r="F27" s="20">
        <f t="shared" si="1"/>
        <v>150000</v>
      </c>
      <c r="G27" s="23">
        <v>22500</v>
      </c>
      <c r="H27" s="23">
        <v>127500</v>
      </c>
      <c r="I27" s="25"/>
      <c r="J27" s="27">
        <v>7500</v>
      </c>
      <c r="K27" s="27"/>
      <c r="L27" s="26"/>
      <c r="M27" s="9" t="s">
        <v>167</v>
      </c>
      <c r="N27" s="193"/>
      <c r="O27" s="198"/>
      <c r="P27" s="37">
        <v>150000</v>
      </c>
      <c r="Q27" s="20"/>
      <c r="R27" s="25">
        <v>150000</v>
      </c>
      <c r="S27" s="26"/>
      <c r="T27" s="25"/>
      <c r="U27" s="27"/>
      <c r="V27" s="27"/>
      <c r="W27" s="111"/>
      <c r="X27" s="120" t="s">
        <v>188</v>
      </c>
      <c r="Y27" s="116"/>
    </row>
    <row r="28" spans="1:25" ht="60">
      <c r="A28" s="242"/>
      <c r="B28" s="13" t="s">
        <v>182</v>
      </c>
      <c r="C28" s="8" t="s">
        <v>118</v>
      </c>
      <c r="D28" s="56">
        <v>2016</v>
      </c>
      <c r="E28" s="54">
        <v>10000</v>
      </c>
      <c r="F28" s="20">
        <f t="shared" si="1"/>
        <v>10000</v>
      </c>
      <c r="G28" s="25">
        <v>10000</v>
      </c>
      <c r="H28" s="26"/>
      <c r="I28" s="25"/>
      <c r="J28" s="27">
        <v>10000</v>
      </c>
      <c r="K28" s="27"/>
      <c r="L28" s="26"/>
      <c r="M28" s="9" t="s">
        <v>91</v>
      </c>
      <c r="N28" s="193"/>
      <c r="O28" s="198"/>
      <c r="P28" s="37">
        <v>10000</v>
      </c>
      <c r="Q28" s="20"/>
      <c r="R28" s="25">
        <v>10000</v>
      </c>
      <c r="S28" s="26"/>
      <c r="T28" s="25"/>
      <c r="U28" s="27"/>
      <c r="V28" s="27"/>
      <c r="W28" s="111"/>
      <c r="X28" s="120" t="s">
        <v>188</v>
      </c>
      <c r="Y28" s="116"/>
    </row>
    <row r="29" spans="1:25" ht="30">
      <c r="A29" s="242"/>
      <c r="B29" s="12" t="s">
        <v>183</v>
      </c>
      <c r="C29" s="8" t="s">
        <v>119</v>
      </c>
      <c r="D29" s="56"/>
      <c r="E29" s="54">
        <v>3000000</v>
      </c>
      <c r="F29" s="20">
        <f t="shared" si="1"/>
        <v>3000000</v>
      </c>
      <c r="G29" s="25">
        <f>E29*0.15</f>
        <v>450000</v>
      </c>
      <c r="H29" s="26">
        <f>E29*0.85</f>
        <v>2550000</v>
      </c>
      <c r="I29" s="25"/>
      <c r="J29" s="27">
        <v>150000</v>
      </c>
      <c r="K29" s="27"/>
      <c r="L29" s="26"/>
      <c r="M29" s="49" t="s">
        <v>168</v>
      </c>
      <c r="N29" s="195"/>
      <c r="O29" s="199"/>
      <c r="P29" s="37">
        <v>3000000</v>
      </c>
      <c r="Q29" s="20"/>
      <c r="R29" s="25">
        <v>3000000</v>
      </c>
      <c r="S29" s="26"/>
      <c r="T29" s="25"/>
      <c r="U29" s="27"/>
      <c r="V29" s="27"/>
      <c r="W29" s="111"/>
      <c r="X29" s="120" t="s">
        <v>188</v>
      </c>
      <c r="Y29" s="116"/>
    </row>
    <row r="30" spans="1:25" ht="30">
      <c r="A30" s="242" t="s">
        <v>19</v>
      </c>
      <c r="B30" s="12" t="s">
        <v>20</v>
      </c>
      <c r="C30" s="8" t="s">
        <v>120</v>
      </c>
      <c r="D30" s="56" t="s">
        <v>121</v>
      </c>
      <c r="E30" s="54">
        <v>1500</v>
      </c>
      <c r="F30" s="20"/>
      <c r="G30" s="25"/>
      <c r="H30" s="26"/>
      <c r="I30" s="25"/>
      <c r="J30" s="27"/>
      <c r="K30" s="27"/>
      <c r="L30" s="26"/>
      <c r="M30" s="51" t="s">
        <v>99</v>
      </c>
      <c r="N30" s="193"/>
      <c r="O30" s="198"/>
      <c r="P30" s="37">
        <v>1500</v>
      </c>
      <c r="Q30" s="20"/>
      <c r="R30" s="25">
        <v>1500</v>
      </c>
      <c r="S30" s="26"/>
      <c r="T30" s="25"/>
      <c r="U30" s="27">
        <v>1500</v>
      </c>
      <c r="V30" s="27"/>
      <c r="W30" s="111"/>
      <c r="X30" s="51" t="s">
        <v>202</v>
      </c>
      <c r="Y30" s="117"/>
    </row>
    <row r="31" spans="1:25" ht="75">
      <c r="A31" s="242"/>
      <c r="B31" s="12" t="s">
        <v>21</v>
      </c>
      <c r="C31" s="8" t="s">
        <v>122</v>
      </c>
      <c r="D31" s="56">
        <v>2015</v>
      </c>
      <c r="E31" s="54">
        <v>35000</v>
      </c>
      <c r="F31" s="20"/>
      <c r="G31" s="25"/>
      <c r="H31" s="26"/>
      <c r="I31" s="25"/>
      <c r="J31" s="27"/>
      <c r="K31" s="27"/>
      <c r="L31" s="26"/>
      <c r="M31" s="51" t="s">
        <v>99</v>
      </c>
      <c r="N31" s="193"/>
      <c r="O31" s="198"/>
      <c r="P31" s="37">
        <v>35000</v>
      </c>
      <c r="Q31" s="20"/>
      <c r="R31" s="25">
        <v>35000</v>
      </c>
      <c r="S31" s="26"/>
      <c r="T31" s="25">
        <v>35000</v>
      </c>
      <c r="U31" s="27"/>
      <c r="V31" s="27"/>
      <c r="W31" s="111"/>
      <c r="X31" s="120" t="s">
        <v>232</v>
      </c>
      <c r="Y31" s="116" t="s">
        <v>246</v>
      </c>
    </row>
    <row r="32" spans="1:25" ht="75">
      <c r="A32" s="242"/>
      <c r="B32" s="12" t="s">
        <v>22</v>
      </c>
      <c r="C32" s="8" t="s">
        <v>123</v>
      </c>
      <c r="D32" s="56" t="s">
        <v>124</v>
      </c>
      <c r="E32" s="54">
        <v>205000</v>
      </c>
      <c r="F32" s="20">
        <f t="shared" si="1"/>
        <v>205000</v>
      </c>
      <c r="G32" s="25">
        <f>E32*0.15</f>
        <v>30750</v>
      </c>
      <c r="H32" s="26">
        <f>E32*0.85</f>
        <v>174250</v>
      </c>
      <c r="I32" s="25"/>
      <c r="J32" s="27">
        <f>E32*0.05</f>
        <v>10250</v>
      </c>
      <c r="K32" s="27"/>
      <c r="L32" s="26"/>
      <c r="M32" s="9" t="s">
        <v>192</v>
      </c>
      <c r="N32" s="193" t="s">
        <v>247</v>
      </c>
      <c r="O32" s="198"/>
      <c r="P32" s="37">
        <v>205000</v>
      </c>
      <c r="Q32" s="20"/>
      <c r="R32" s="25"/>
      <c r="S32" s="26"/>
      <c r="T32" s="25"/>
      <c r="U32" s="27">
        <v>205000</v>
      </c>
      <c r="V32" s="27"/>
      <c r="W32" s="111"/>
      <c r="X32" s="120" t="s">
        <v>232</v>
      </c>
      <c r="Y32" s="116"/>
    </row>
    <row r="33" spans="1:25" ht="45">
      <c r="A33" s="242"/>
      <c r="B33" s="33" t="s">
        <v>126</v>
      </c>
      <c r="C33" s="8" t="s">
        <v>125</v>
      </c>
      <c r="D33" s="56">
        <v>2018</v>
      </c>
      <c r="E33" s="54">
        <v>300000</v>
      </c>
      <c r="F33" s="20"/>
      <c r="G33" s="25"/>
      <c r="H33" s="26"/>
      <c r="I33" s="25"/>
      <c r="J33" s="27"/>
      <c r="K33" s="27"/>
      <c r="L33" s="26"/>
      <c r="M33" s="9" t="s">
        <v>99</v>
      </c>
      <c r="N33" s="193"/>
      <c r="O33" s="198"/>
      <c r="P33" s="37">
        <v>300000</v>
      </c>
      <c r="Q33" s="20"/>
      <c r="R33" s="25"/>
      <c r="S33" s="26"/>
      <c r="T33" s="25"/>
      <c r="U33" s="27">
        <v>300000</v>
      </c>
      <c r="V33" s="27"/>
      <c r="W33" s="111"/>
      <c r="X33" s="120" t="s">
        <v>232</v>
      </c>
      <c r="Y33" s="116" t="s">
        <v>242</v>
      </c>
    </row>
    <row r="34" spans="1:25" ht="45">
      <c r="A34" s="242"/>
      <c r="B34" s="12" t="s">
        <v>23</v>
      </c>
      <c r="C34" s="8" t="s">
        <v>127</v>
      </c>
      <c r="D34" s="56" t="s">
        <v>94</v>
      </c>
      <c r="E34" s="54">
        <v>400000</v>
      </c>
      <c r="F34" s="20">
        <f t="shared" si="1"/>
        <v>400000</v>
      </c>
      <c r="G34" s="25">
        <f>E34*0.15</f>
        <v>60000</v>
      </c>
      <c r="H34" s="26">
        <f>E34*0.85</f>
        <v>340000</v>
      </c>
      <c r="I34" s="25"/>
      <c r="J34" s="27">
        <f>E34*0.05</f>
        <v>20000</v>
      </c>
      <c r="K34" s="27"/>
      <c r="L34" s="26"/>
      <c r="M34" s="9" t="s">
        <v>192</v>
      </c>
      <c r="N34" s="193"/>
      <c r="O34" s="198"/>
      <c r="P34" s="37">
        <v>400000</v>
      </c>
      <c r="Q34" s="20">
        <v>400000</v>
      </c>
      <c r="R34" s="25">
        <v>400000</v>
      </c>
      <c r="S34" s="26"/>
      <c r="T34" s="25"/>
      <c r="U34" s="27">
        <v>400000</v>
      </c>
      <c r="V34" s="27"/>
      <c r="W34" s="111"/>
      <c r="X34" s="120" t="s">
        <v>232</v>
      </c>
      <c r="Y34" s="117"/>
    </row>
    <row r="35" spans="1:25" ht="45">
      <c r="A35" s="242"/>
      <c r="B35" s="12" t="s">
        <v>24</v>
      </c>
      <c r="C35" s="8" t="s">
        <v>128</v>
      </c>
      <c r="D35" s="56">
        <v>2016</v>
      </c>
      <c r="E35" s="54">
        <v>50000</v>
      </c>
      <c r="F35" s="20"/>
      <c r="G35" s="25"/>
      <c r="H35" s="26"/>
      <c r="I35" s="25"/>
      <c r="J35" s="27"/>
      <c r="K35" s="27"/>
      <c r="L35" s="26"/>
      <c r="M35" s="9" t="s">
        <v>99</v>
      </c>
      <c r="N35" s="196"/>
      <c r="O35" s="200"/>
      <c r="P35" s="37">
        <v>50000</v>
      </c>
      <c r="Q35" s="20"/>
      <c r="R35" s="25">
        <v>50000</v>
      </c>
      <c r="S35" s="26"/>
      <c r="T35" s="25"/>
      <c r="U35" s="27"/>
      <c r="V35" s="27"/>
      <c r="W35" s="111"/>
      <c r="X35" s="52" t="s">
        <v>129</v>
      </c>
      <c r="Y35" s="117"/>
    </row>
    <row r="36" spans="1:25" ht="30">
      <c r="A36" s="242"/>
      <c r="B36" s="12" t="s">
        <v>25</v>
      </c>
      <c r="C36" s="8" t="s">
        <v>130</v>
      </c>
      <c r="D36" s="56" t="s">
        <v>108</v>
      </c>
      <c r="E36" s="54">
        <v>2500000</v>
      </c>
      <c r="F36" s="20">
        <f t="shared" si="1"/>
        <v>2500000</v>
      </c>
      <c r="G36" s="25">
        <v>375000</v>
      </c>
      <c r="H36" s="26">
        <v>2125000</v>
      </c>
      <c r="I36" s="25"/>
      <c r="J36" s="27">
        <v>125000</v>
      </c>
      <c r="K36" s="27"/>
      <c r="L36" s="26"/>
      <c r="M36" s="9" t="s">
        <v>192</v>
      </c>
      <c r="N36" s="193"/>
      <c r="O36" s="198"/>
      <c r="P36" s="37">
        <v>2500000</v>
      </c>
      <c r="Q36" s="20"/>
      <c r="R36" s="25"/>
      <c r="S36" s="26"/>
      <c r="T36" s="25"/>
      <c r="U36" s="27">
        <v>2500000</v>
      </c>
      <c r="V36" s="27"/>
      <c r="W36" s="111"/>
      <c r="X36" s="120" t="s">
        <v>248</v>
      </c>
      <c r="Y36" s="116" t="s">
        <v>242</v>
      </c>
    </row>
    <row r="37" spans="1:25" ht="30">
      <c r="A37" s="242"/>
      <c r="B37" s="12" t="s">
        <v>26</v>
      </c>
      <c r="C37" s="8" t="s">
        <v>131</v>
      </c>
      <c r="D37" s="56" t="s">
        <v>132</v>
      </c>
      <c r="E37" s="54">
        <v>65000</v>
      </c>
      <c r="F37" s="20">
        <f t="shared" si="1"/>
        <v>65000</v>
      </c>
      <c r="G37" s="25">
        <f>E37*0.15</f>
        <v>9750</v>
      </c>
      <c r="H37" s="26">
        <f>E37*0.85</f>
        <v>55250</v>
      </c>
      <c r="I37" s="25"/>
      <c r="J37" s="27">
        <v>3250</v>
      </c>
      <c r="K37" s="27"/>
      <c r="L37" s="26"/>
      <c r="M37" s="9" t="s">
        <v>192</v>
      </c>
      <c r="N37" s="193"/>
      <c r="O37" s="198"/>
      <c r="P37" s="37">
        <v>65000</v>
      </c>
      <c r="Q37" s="20"/>
      <c r="R37" s="25">
        <v>65000</v>
      </c>
      <c r="S37" s="26"/>
      <c r="T37" s="25"/>
      <c r="U37" s="27">
        <v>65000</v>
      </c>
      <c r="V37" s="27"/>
      <c r="W37" s="111"/>
      <c r="X37" s="120" t="s">
        <v>232</v>
      </c>
      <c r="Y37" s="116" t="s">
        <v>249</v>
      </c>
    </row>
    <row r="38" spans="1:25" ht="45">
      <c r="A38" s="242" t="s">
        <v>27</v>
      </c>
      <c r="B38" s="12" t="s">
        <v>28</v>
      </c>
      <c r="C38" s="8" t="s">
        <v>133</v>
      </c>
      <c r="D38" s="56">
        <v>2018</v>
      </c>
      <c r="E38" s="54">
        <v>100000</v>
      </c>
      <c r="F38" s="20">
        <f t="shared" si="1"/>
        <v>100000</v>
      </c>
      <c r="G38" s="25">
        <f>100000*0.15</f>
        <v>15000</v>
      </c>
      <c r="H38" s="26">
        <f>100000*0.85</f>
        <v>85000</v>
      </c>
      <c r="I38" s="25"/>
      <c r="J38" s="27">
        <v>5000</v>
      </c>
      <c r="K38" s="27"/>
      <c r="L38" s="26"/>
      <c r="M38" s="9" t="s">
        <v>192</v>
      </c>
      <c r="N38" s="193"/>
      <c r="O38" s="198"/>
      <c r="P38" s="37">
        <v>20000</v>
      </c>
      <c r="Q38" s="20"/>
      <c r="R38" s="25">
        <v>20000</v>
      </c>
      <c r="S38" s="26"/>
      <c r="T38" s="25"/>
      <c r="U38" s="27">
        <v>20000</v>
      </c>
      <c r="V38" s="27"/>
      <c r="W38" s="111"/>
      <c r="X38" s="120" t="s">
        <v>91</v>
      </c>
      <c r="Y38" s="116"/>
    </row>
    <row r="39" spans="1:25" ht="45">
      <c r="A39" s="242"/>
      <c r="B39" s="12" t="s">
        <v>159</v>
      </c>
      <c r="C39" s="8" t="s">
        <v>160</v>
      </c>
      <c r="D39" s="56" t="s">
        <v>103</v>
      </c>
      <c r="E39" s="54">
        <v>48000</v>
      </c>
      <c r="F39" s="20"/>
      <c r="G39" s="25"/>
      <c r="H39" s="26"/>
      <c r="I39" s="25"/>
      <c r="J39" s="27"/>
      <c r="K39" s="27"/>
      <c r="L39" s="26"/>
      <c r="M39" s="9" t="s">
        <v>99</v>
      </c>
      <c r="N39" s="193"/>
      <c r="O39" s="198"/>
      <c r="P39" s="54">
        <v>48000</v>
      </c>
      <c r="Q39" s="20"/>
      <c r="R39" s="25">
        <v>48000</v>
      </c>
      <c r="S39" s="26"/>
      <c r="T39" s="25"/>
      <c r="U39" s="27">
        <v>48000</v>
      </c>
      <c r="V39" s="27"/>
      <c r="W39" s="111"/>
      <c r="X39" s="120" t="s">
        <v>91</v>
      </c>
      <c r="Y39" s="117"/>
    </row>
    <row r="40" spans="1:25" ht="60">
      <c r="A40" s="182" t="s">
        <v>226</v>
      </c>
      <c r="B40" s="12" t="s">
        <v>134</v>
      </c>
      <c r="C40" s="14" t="s">
        <v>135</v>
      </c>
      <c r="D40" s="59">
        <v>2017</v>
      </c>
      <c r="E40" s="54">
        <v>500000</v>
      </c>
      <c r="F40" s="20">
        <f t="shared" si="1"/>
        <v>500000</v>
      </c>
      <c r="G40" s="25">
        <f>E40*0.15</f>
        <v>75000</v>
      </c>
      <c r="H40" s="26">
        <f>E40*0.85</f>
        <v>425000</v>
      </c>
      <c r="I40" s="25"/>
      <c r="J40" s="27">
        <v>25000</v>
      </c>
      <c r="K40" s="27"/>
      <c r="L40" s="26"/>
      <c r="M40" s="9" t="s">
        <v>197</v>
      </c>
      <c r="N40" s="193"/>
      <c r="O40" s="198"/>
      <c r="P40" s="37">
        <v>500000</v>
      </c>
      <c r="Q40" s="20"/>
      <c r="R40" s="25">
        <v>500000</v>
      </c>
      <c r="S40" s="26"/>
      <c r="T40" s="25"/>
      <c r="U40" s="27"/>
      <c r="V40" s="27"/>
      <c r="W40" s="111"/>
      <c r="X40" s="120" t="s">
        <v>250</v>
      </c>
      <c r="Y40" s="116" t="s">
        <v>242</v>
      </c>
    </row>
    <row r="41" spans="1:25" ht="45">
      <c r="A41" s="249" t="s">
        <v>29</v>
      </c>
      <c r="B41" s="12" t="s">
        <v>30</v>
      </c>
      <c r="C41" s="8" t="s">
        <v>136</v>
      </c>
      <c r="D41" s="56" t="s">
        <v>137</v>
      </c>
      <c r="E41" s="54">
        <v>70000</v>
      </c>
      <c r="F41" s="20"/>
      <c r="G41" s="25"/>
      <c r="H41" s="26"/>
      <c r="I41" s="25"/>
      <c r="J41" s="27"/>
      <c r="K41" s="27"/>
      <c r="L41" s="26"/>
      <c r="M41" s="9" t="s">
        <v>99</v>
      </c>
      <c r="N41" s="193"/>
      <c r="O41" s="198"/>
      <c r="P41" s="37">
        <v>70000</v>
      </c>
      <c r="Q41" s="20"/>
      <c r="R41" s="25">
        <v>70000</v>
      </c>
      <c r="S41" s="26"/>
      <c r="T41" s="25">
        <v>70000</v>
      </c>
      <c r="U41" s="27"/>
      <c r="V41" s="27"/>
      <c r="W41" s="111"/>
      <c r="X41" s="120" t="s">
        <v>232</v>
      </c>
      <c r="Y41" s="116" t="s">
        <v>242</v>
      </c>
    </row>
    <row r="42" spans="1:25" ht="30">
      <c r="A42" s="249"/>
      <c r="B42" s="12" t="s">
        <v>31</v>
      </c>
      <c r="C42" s="8" t="s">
        <v>138</v>
      </c>
      <c r="D42" s="56" t="s">
        <v>99</v>
      </c>
      <c r="E42" s="54">
        <v>20000</v>
      </c>
      <c r="F42" s="20"/>
      <c r="G42" s="25"/>
      <c r="H42" s="26"/>
      <c r="I42" s="25"/>
      <c r="J42" s="27"/>
      <c r="K42" s="27"/>
      <c r="L42" s="26"/>
      <c r="M42" s="9" t="s">
        <v>99</v>
      </c>
      <c r="N42" s="193"/>
      <c r="O42" s="198"/>
      <c r="P42" s="37">
        <v>20000</v>
      </c>
      <c r="Q42" s="20"/>
      <c r="R42" s="25"/>
      <c r="S42" s="26"/>
      <c r="T42" s="25">
        <v>20000</v>
      </c>
      <c r="U42" s="27"/>
      <c r="V42" s="27"/>
      <c r="W42" s="111"/>
      <c r="X42" s="120" t="s">
        <v>229</v>
      </c>
      <c r="Y42" s="116" t="s">
        <v>245</v>
      </c>
    </row>
    <row r="43" spans="1:25" ht="45">
      <c r="A43" s="249"/>
      <c r="B43" s="12" t="s">
        <v>32</v>
      </c>
      <c r="C43" s="8" t="s">
        <v>139</v>
      </c>
      <c r="D43" s="56">
        <v>2017</v>
      </c>
      <c r="E43" s="54">
        <v>20000</v>
      </c>
      <c r="F43" s="20"/>
      <c r="G43" s="25"/>
      <c r="H43" s="26"/>
      <c r="I43" s="25"/>
      <c r="J43" s="27"/>
      <c r="K43" s="27"/>
      <c r="L43" s="26"/>
      <c r="M43" s="9" t="s">
        <v>99</v>
      </c>
      <c r="N43" s="193"/>
      <c r="O43" s="198"/>
      <c r="P43" s="37">
        <v>20000</v>
      </c>
      <c r="Q43" s="20"/>
      <c r="R43" s="25">
        <v>20000</v>
      </c>
      <c r="S43" s="26"/>
      <c r="T43" s="25"/>
      <c r="U43" s="27">
        <v>20000</v>
      </c>
      <c r="V43" s="27"/>
      <c r="W43" s="111"/>
      <c r="X43" s="120" t="s">
        <v>244</v>
      </c>
      <c r="Y43" s="116"/>
    </row>
    <row r="44" spans="1:25" ht="45">
      <c r="A44" s="249"/>
      <c r="B44" s="12" t="s">
        <v>33</v>
      </c>
      <c r="C44" s="8" t="s">
        <v>139</v>
      </c>
      <c r="D44" s="56" t="s">
        <v>124</v>
      </c>
      <c r="E44" s="54">
        <v>100000</v>
      </c>
      <c r="F44" s="20"/>
      <c r="G44" s="25"/>
      <c r="H44" s="26"/>
      <c r="I44" s="25"/>
      <c r="J44" s="27"/>
      <c r="K44" s="27"/>
      <c r="L44" s="26"/>
      <c r="M44" s="9" t="s">
        <v>99</v>
      </c>
      <c r="N44" s="193"/>
      <c r="O44" s="198"/>
      <c r="P44" s="37">
        <v>100000</v>
      </c>
      <c r="Q44" s="20"/>
      <c r="R44" s="25"/>
      <c r="S44" s="26"/>
      <c r="T44" s="25">
        <v>100000</v>
      </c>
      <c r="U44" s="27"/>
      <c r="V44" s="27"/>
      <c r="W44" s="111"/>
      <c r="X44" s="120" t="s">
        <v>229</v>
      </c>
      <c r="Y44" s="116" t="s">
        <v>245</v>
      </c>
    </row>
    <row r="45" spans="1:25" ht="30">
      <c r="A45" s="249"/>
      <c r="B45" s="13" t="s">
        <v>34</v>
      </c>
      <c r="C45" s="8" t="s">
        <v>140</v>
      </c>
      <c r="D45" s="56">
        <v>2018</v>
      </c>
      <c r="E45" s="54">
        <v>320000</v>
      </c>
      <c r="F45" s="20"/>
      <c r="G45" s="25"/>
      <c r="H45" s="26"/>
      <c r="I45" s="25"/>
      <c r="J45" s="27"/>
      <c r="K45" s="27"/>
      <c r="L45" s="26"/>
      <c r="M45" s="9" t="s">
        <v>99</v>
      </c>
      <c r="N45" s="193"/>
      <c r="O45" s="198"/>
      <c r="P45" s="37">
        <v>320000</v>
      </c>
      <c r="Q45" s="20"/>
      <c r="R45" s="25">
        <v>320000</v>
      </c>
      <c r="S45" s="26"/>
      <c r="T45" s="25"/>
      <c r="U45" s="27">
        <v>320000</v>
      </c>
      <c r="V45" s="27"/>
      <c r="W45" s="111"/>
      <c r="X45" s="120" t="s">
        <v>232</v>
      </c>
      <c r="Y45" s="116"/>
    </row>
    <row r="46" spans="1:25" ht="30">
      <c r="A46" s="249"/>
      <c r="B46" s="13" t="s">
        <v>35</v>
      </c>
      <c r="C46" s="8" t="s">
        <v>141</v>
      </c>
      <c r="D46" s="56">
        <v>2018</v>
      </c>
      <c r="E46" s="54">
        <v>5000</v>
      </c>
      <c r="F46" s="20"/>
      <c r="G46" s="25"/>
      <c r="H46" s="26"/>
      <c r="I46" s="25"/>
      <c r="J46" s="27"/>
      <c r="K46" s="27"/>
      <c r="L46" s="26"/>
      <c r="M46" s="9" t="s">
        <v>99</v>
      </c>
      <c r="N46" s="193"/>
      <c r="O46" s="198"/>
      <c r="P46" s="37">
        <v>5000</v>
      </c>
      <c r="Q46" s="20"/>
      <c r="R46" s="25">
        <v>5000</v>
      </c>
      <c r="S46" s="26"/>
      <c r="T46" s="25"/>
      <c r="U46" s="27">
        <v>5000</v>
      </c>
      <c r="V46" s="27"/>
      <c r="W46" s="111"/>
      <c r="X46" s="120" t="s">
        <v>227</v>
      </c>
      <c r="Y46" s="116"/>
    </row>
    <row r="47" spans="1:25" ht="45">
      <c r="A47" s="250"/>
      <c r="B47" s="13" t="s">
        <v>37</v>
      </c>
      <c r="C47" s="8" t="s">
        <v>142</v>
      </c>
      <c r="D47" s="56" t="s">
        <v>99</v>
      </c>
      <c r="E47" s="54">
        <v>1000000</v>
      </c>
      <c r="F47" s="20"/>
      <c r="G47" s="25"/>
      <c r="H47" s="26"/>
      <c r="I47" s="25"/>
      <c r="J47" s="27"/>
      <c r="K47" s="27"/>
      <c r="L47" s="26"/>
      <c r="M47" s="9" t="s">
        <v>99</v>
      </c>
      <c r="N47" s="193"/>
      <c r="O47" s="198"/>
      <c r="P47" s="37">
        <v>1000000</v>
      </c>
      <c r="Q47" s="20"/>
      <c r="R47" s="25"/>
      <c r="S47" s="26"/>
      <c r="T47" s="25">
        <v>1000000</v>
      </c>
      <c r="U47" s="27"/>
      <c r="V47" s="27"/>
      <c r="W47" s="111"/>
      <c r="X47" s="120" t="s">
        <v>229</v>
      </c>
      <c r="Y47" s="116" t="s">
        <v>245</v>
      </c>
    </row>
    <row r="48" spans="1:25" ht="45">
      <c r="A48" s="251" t="s">
        <v>38</v>
      </c>
      <c r="B48" s="12" t="s">
        <v>39</v>
      </c>
      <c r="C48" s="8" t="s">
        <v>143</v>
      </c>
      <c r="D48" s="56">
        <v>2015</v>
      </c>
      <c r="E48" s="54">
        <v>42000</v>
      </c>
      <c r="F48" s="20"/>
      <c r="G48" s="25"/>
      <c r="H48" s="26"/>
      <c r="I48" s="25"/>
      <c r="J48" s="27"/>
      <c r="K48" s="27"/>
      <c r="L48" s="26"/>
      <c r="M48" s="9" t="s">
        <v>99</v>
      </c>
      <c r="N48" s="193"/>
      <c r="O48" s="198"/>
      <c r="P48" s="37">
        <v>42000</v>
      </c>
      <c r="Q48" s="20"/>
      <c r="R48" s="25">
        <v>42000</v>
      </c>
      <c r="S48" s="26"/>
      <c r="T48" s="25"/>
      <c r="U48" s="27">
        <v>42000</v>
      </c>
      <c r="V48" s="27"/>
      <c r="W48" s="111"/>
      <c r="X48" s="120" t="s">
        <v>251</v>
      </c>
      <c r="Y48" s="117"/>
    </row>
    <row r="49" spans="1:25" ht="45">
      <c r="A49" s="251"/>
      <c r="B49" s="12" t="s">
        <v>40</v>
      </c>
      <c r="C49" s="8" t="s">
        <v>144</v>
      </c>
      <c r="D49" s="56" t="s">
        <v>103</v>
      </c>
      <c r="E49" s="54">
        <v>1000000</v>
      </c>
      <c r="F49" s="20">
        <f t="shared" si="1"/>
        <v>1000000</v>
      </c>
      <c r="G49" s="25">
        <f>E49*0.15</f>
        <v>150000</v>
      </c>
      <c r="H49" s="26">
        <f>E49*0.85</f>
        <v>850000</v>
      </c>
      <c r="I49" s="25"/>
      <c r="J49" s="27">
        <f>E49*0.05</f>
        <v>50000</v>
      </c>
      <c r="K49" s="27"/>
      <c r="L49" s="26"/>
      <c r="M49" s="9" t="s">
        <v>170</v>
      </c>
      <c r="N49" s="193" t="s">
        <v>252</v>
      </c>
      <c r="O49" s="198"/>
      <c r="P49" s="37">
        <v>1000000</v>
      </c>
      <c r="Q49" s="20"/>
      <c r="R49" s="25">
        <v>1000000</v>
      </c>
      <c r="S49" s="26"/>
      <c r="T49" s="25"/>
      <c r="U49" s="27">
        <v>1000000</v>
      </c>
      <c r="V49" s="27"/>
      <c r="W49" s="111"/>
      <c r="X49" s="120" t="s">
        <v>232</v>
      </c>
      <c r="Y49" s="116"/>
    </row>
    <row r="50" spans="1:25" ht="45.75" thickBot="1">
      <c r="A50" s="252"/>
      <c r="B50" s="35" t="s">
        <v>41</v>
      </c>
      <c r="C50" s="15" t="s">
        <v>145</v>
      </c>
      <c r="D50" s="60">
        <v>2016</v>
      </c>
      <c r="E50" s="91">
        <v>7000</v>
      </c>
      <c r="F50" s="42"/>
      <c r="G50" s="16"/>
      <c r="H50" s="17"/>
      <c r="I50" s="16"/>
      <c r="J50" s="18"/>
      <c r="K50" s="18"/>
      <c r="L50" s="17"/>
      <c r="M50" s="49" t="s">
        <v>99</v>
      </c>
      <c r="N50" s="195"/>
      <c r="O50" s="201"/>
      <c r="P50" s="128">
        <v>7000</v>
      </c>
      <c r="Q50" s="42"/>
      <c r="R50" s="16">
        <v>7000</v>
      </c>
      <c r="S50" s="17"/>
      <c r="T50" s="16"/>
      <c r="U50" s="18"/>
      <c r="V50" s="18"/>
      <c r="W50" s="50"/>
      <c r="X50" s="122" t="s">
        <v>169</v>
      </c>
      <c r="Y50" s="123" t="s">
        <v>253</v>
      </c>
    </row>
    <row r="51" spans="1:25" ht="16.5" thickBot="1">
      <c r="A51" s="245" t="s">
        <v>81</v>
      </c>
      <c r="B51" s="246"/>
      <c r="C51" s="247"/>
      <c r="D51" s="183"/>
      <c r="E51" s="184"/>
      <c r="F51" s="185"/>
      <c r="G51" s="148"/>
      <c r="H51" s="149"/>
      <c r="I51" s="148"/>
      <c r="J51" s="150"/>
      <c r="K51" s="150"/>
      <c r="L51" s="149"/>
      <c r="M51" s="186"/>
      <c r="N51" s="187"/>
      <c r="O51" s="187"/>
      <c r="P51" s="188"/>
      <c r="Q51" s="185"/>
      <c r="R51" s="148"/>
      <c r="S51" s="149"/>
      <c r="T51" s="148"/>
      <c r="U51" s="150"/>
      <c r="V51" s="150"/>
      <c r="W51" s="151"/>
      <c r="X51" s="152"/>
      <c r="Y51" s="153"/>
    </row>
    <row r="52" spans="1:25" ht="45">
      <c r="A52" s="239" t="s">
        <v>42</v>
      </c>
      <c r="B52" s="34" t="s">
        <v>43</v>
      </c>
      <c r="C52" s="6" t="s">
        <v>146</v>
      </c>
      <c r="D52" s="55" t="s">
        <v>147</v>
      </c>
      <c r="E52" s="89">
        <v>30000</v>
      </c>
      <c r="F52" s="20">
        <f>G52+H52</f>
        <v>30000</v>
      </c>
      <c r="G52" s="25">
        <v>4500</v>
      </c>
      <c r="H52" s="26">
        <v>25500</v>
      </c>
      <c r="I52" s="21"/>
      <c r="J52" s="23">
        <v>1500</v>
      </c>
      <c r="K52" s="23"/>
      <c r="L52" s="22"/>
      <c r="M52" s="47" t="s">
        <v>172</v>
      </c>
      <c r="N52" s="48" t="s">
        <v>254</v>
      </c>
      <c r="O52" s="189"/>
      <c r="P52" s="126">
        <v>30000</v>
      </c>
      <c r="Q52" s="20"/>
      <c r="R52" s="21">
        <v>30000</v>
      </c>
      <c r="S52" s="22"/>
      <c r="T52" s="21"/>
      <c r="U52" s="23">
        <v>30000</v>
      </c>
      <c r="V52" s="23"/>
      <c r="W52" s="110"/>
      <c r="X52" s="124" t="s">
        <v>232</v>
      </c>
      <c r="Y52" s="125"/>
    </row>
    <row r="53" spans="1:25" ht="60">
      <c r="A53" s="240"/>
      <c r="B53" s="12" t="s">
        <v>44</v>
      </c>
      <c r="C53" s="8" t="s">
        <v>148</v>
      </c>
      <c r="D53" s="56" t="s">
        <v>149</v>
      </c>
      <c r="E53" s="54">
        <v>1500000</v>
      </c>
      <c r="F53" s="24">
        <f>G53+H53</f>
        <v>1500000</v>
      </c>
      <c r="G53" s="25">
        <f>E53*0.15</f>
        <v>225000</v>
      </c>
      <c r="H53" s="26">
        <f>E53*0.85</f>
        <v>1275000</v>
      </c>
      <c r="I53" s="25"/>
      <c r="J53" s="27">
        <f>E53*0.05</f>
        <v>75000</v>
      </c>
      <c r="K53" s="27"/>
      <c r="L53" s="26"/>
      <c r="M53" s="9" t="s">
        <v>171</v>
      </c>
      <c r="N53" s="10" t="s">
        <v>255</v>
      </c>
      <c r="O53" s="190"/>
      <c r="P53" s="37">
        <v>1500000</v>
      </c>
      <c r="Q53" s="24"/>
      <c r="R53" s="25">
        <v>1500000</v>
      </c>
      <c r="S53" s="26"/>
      <c r="T53" s="25">
        <v>1500000</v>
      </c>
      <c r="U53" s="27"/>
      <c r="V53" s="27"/>
      <c r="W53" s="111"/>
      <c r="X53" s="120" t="s">
        <v>229</v>
      </c>
      <c r="Y53" s="116" t="s">
        <v>245</v>
      </c>
    </row>
    <row r="54" spans="1:25" ht="45">
      <c r="A54" s="240"/>
      <c r="B54" s="12" t="s">
        <v>45</v>
      </c>
      <c r="C54" s="8" t="s">
        <v>150</v>
      </c>
      <c r="D54" s="56" t="s">
        <v>147</v>
      </c>
      <c r="E54" s="54">
        <v>14661632</v>
      </c>
      <c r="F54" s="24">
        <f aca="true" t="shared" si="2" ref="F54:F61">G54+H54</f>
        <v>14661632</v>
      </c>
      <c r="G54" s="25">
        <f>E54*0.15</f>
        <v>2199244.8</v>
      </c>
      <c r="H54" s="26">
        <f>E54*0.85</f>
        <v>12462387.2</v>
      </c>
      <c r="I54" s="25"/>
      <c r="J54" s="27">
        <f>E54*0.05</f>
        <v>733081.6000000001</v>
      </c>
      <c r="K54" s="27"/>
      <c r="L54" s="26"/>
      <c r="M54" s="9" t="s">
        <v>172</v>
      </c>
      <c r="N54" s="10"/>
      <c r="O54" s="190"/>
      <c r="P54" s="37">
        <v>14661632</v>
      </c>
      <c r="Q54" s="24"/>
      <c r="R54" s="25">
        <v>14661632</v>
      </c>
      <c r="S54" s="26"/>
      <c r="T54" s="25"/>
      <c r="U54" s="27">
        <v>14661632</v>
      </c>
      <c r="V54" s="27"/>
      <c r="W54" s="111"/>
      <c r="X54" s="120" t="s">
        <v>232</v>
      </c>
      <c r="Y54" s="117"/>
    </row>
    <row r="55" spans="1:25" ht="45">
      <c r="A55" s="240"/>
      <c r="B55" s="13" t="s">
        <v>46</v>
      </c>
      <c r="C55" s="8" t="s">
        <v>151</v>
      </c>
      <c r="D55" s="56" t="s">
        <v>152</v>
      </c>
      <c r="E55" s="54">
        <v>400000</v>
      </c>
      <c r="F55" s="24">
        <f t="shared" si="2"/>
        <v>400000</v>
      </c>
      <c r="G55" s="25">
        <f>E55*0.15</f>
        <v>60000</v>
      </c>
      <c r="H55" s="26">
        <f>E55*0.85</f>
        <v>340000</v>
      </c>
      <c r="I55" s="25"/>
      <c r="J55" s="27">
        <f>F55*0.05</f>
        <v>20000</v>
      </c>
      <c r="K55" s="27"/>
      <c r="L55" s="26"/>
      <c r="M55" s="9" t="s">
        <v>171</v>
      </c>
      <c r="N55" s="10"/>
      <c r="O55" s="190"/>
      <c r="P55" s="37">
        <v>400000</v>
      </c>
      <c r="Q55" s="24"/>
      <c r="R55" s="25">
        <v>400000</v>
      </c>
      <c r="S55" s="26"/>
      <c r="T55" s="25"/>
      <c r="U55" s="27">
        <v>20000</v>
      </c>
      <c r="V55" s="27"/>
      <c r="W55" s="111"/>
      <c r="X55" s="120" t="s">
        <v>256</v>
      </c>
      <c r="Y55" s="116"/>
    </row>
    <row r="56" spans="1:25" ht="45">
      <c r="A56" s="240" t="s">
        <v>47</v>
      </c>
      <c r="B56" s="12" t="s">
        <v>48</v>
      </c>
      <c r="C56" s="8" t="s">
        <v>153</v>
      </c>
      <c r="D56" s="56">
        <v>2015</v>
      </c>
      <c r="E56" s="54">
        <v>639000</v>
      </c>
      <c r="F56" s="24">
        <f t="shared" si="2"/>
        <v>639000</v>
      </c>
      <c r="G56" s="25">
        <f>E56*0.15</f>
        <v>95850</v>
      </c>
      <c r="H56" s="26">
        <f>E56*0.85</f>
        <v>543150</v>
      </c>
      <c r="I56" s="25"/>
      <c r="J56" s="27">
        <f>E56*0.05</f>
        <v>31950</v>
      </c>
      <c r="K56" s="27"/>
      <c r="L56" s="26"/>
      <c r="M56" s="9" t="s">
        <v>173</v>
      </c>
      <c r="N56" s="10"/>
      <c r="O56" s="190"/>
      <c r="P56" s="37">
        <v>639000</v>
      </c>
      <c r="Q56" s="24"/>
      <c r="R56" s="25">
        <v>639000</v>
      </c>
      <c r="S56" s="26"/>
      <c r="T56" s="25"/>
      <c r="U56" s="27">
        <v>639000</v>
      </c>
      <c r="V56" s="27"/>
      <c r="W56" s="111"/>
      <c r="X56" s="120" t="s">
        <v>232</v>
      </c>
      <c r="Y56" s="117"/>
    </row>
    <row r="57" spans="1:25" ht="30">
      <c r="A57" s="240"/>
      <c r="B57" s="12" t="s">
        <v>49</v>
      </c>
      <c r="C57" s="8" t="s">
        <v>154</v>
      </c>
      <c r="D57" s="56">
        <v>2016</v>
      </c>
      <c r="E57" s="54">
        <v>20000</v>
      </c>
      <c r="F57" s="24">
        <f t="shared" si="2"/>
        <v>20000</v>
      </c>
      <c r="G57" s="25">
        <f>20000*0.15</f>
        <v>3000</v>
      </c>
      <c r="H57" s="26">
        <f>20000*0.85</f>
        <v>17000</v>
      </c>
      <c r="I57" s="25"/>
      <c r="J57" s="27">
        <v>1000</v>
      </c>
      <c r="K57" s="27"/>
      <c r="L57" s="26"/>
      <c r="M57" s="9" t="s">
        <v>174</v>
      </c>
      <c r="N57" s="10"/>
      <c r="O57" s="190"/>
      <c r="P57" s="37">
        <v>20000</v>
      </c>
      <c r="Q57" s="24"/>
      <c r="R57" s="25">
        <v>20000</v>
      </c>
      <c r="S57" s="26"/>
      <c r="T57" s="25"/>
      <c r="U57" s="27">
        <v>20000</v>
      </c>
      <c r="V57" s="27"/>
      <c r="W57" s="111"/>
      <c r="X57" s="120"/>
      <c r="Y57" s="116"/>
    </row>
    <row r="58" spans="1:25" ht="75">
      <c r="A58" s="240"/>
      <c r="B58" s="12" t="s">
        <v>50</v>
      </c>
      <c r="C58" s="8" t="s">
        <v>155</v>
      </c>
      <c r="D58" s="56" t="s">
        <v>103</v>
      </c>
      <c r="E58" s="54">
        <v>50000</v>
      </c>
      <c r="F58" s="24">
        <f t="shared" si="2"/>
        <v>50000</v>
      </c>
      <c r="G58" s="25">
        <f>50000*0.15</f>
        <v>7500</v>
      </c>
      <c r="H58" s="26">
        <f>50000*0.85</f>
        <v>42500</v>
      </c>
      <c r="I58" s="25"/>
      <c r="J58" s="27">
        <v>2500</v>
      </c>
      <c r="K58" s="27"/>
      <c r="L58" s="26"/>
      <c r="M58" s="9" t="s">
        <v>173</v>
      </c>
      <c r="N58" s="10" t="s">
        <v>257</v>
      </c>
      <c r="O58" s="190"/>
      <c r="P58" s="37">
        <v>50000</v>
      </c>
      <c r="Q58" s="24"/>
      <c r="R58" s="25"/>
      <c r="S58" s="26"/>
      <c r="T58" s="25">
        <v>50000</v>
      </c>
      <c r="U58" s="27"/>
      <c r="V58" s="27"/>
      <c r="W58" s="111"/>
      <c r="X58" s="120" t="s">
        <v>229</v>
      </c>
      <c r="Y58" s="116" t="s">
        <v>258</v>
      </c>
    </row>
    <row r="59" spans="1:25" ht="75">
      <c r="A59" s="181" t="s">
        <v>51</v>
      </c>
      <c r="B59" s="12" t="s">
        <v>52</v>
      </c>
      <c r="C59" s="8" t="s">
        <v>156</v>
      </c>
      <c r="D59" s="56" t="s">
        <v>94</v>
      </c>
      <c r="E59" s="54">
        <v>3600000</v>
      </c>
      <c r="F59" s="24"/>
      <c r="G59" s="25"/>
      <c r="H59" s="26"/>
      <c r="I59" s="25"/>
      <c r="J59" s="27"/>
      <c r="K59" s="27"/>
      <c r="L59" s="26"/>
      <c r="M59" s="9" t="s">
        <v>99</v>
      </c>
      <c r="N59" s="10"/>
      <c r="O59" s="190"/>
      <c r="P59" s="37">
        <v>3600000</v>
      </c>
      <c r="Q59" s="24"/>
      <c r="R59" s="25"/>
      <c r="S59" s="26"/>
      <c r="T59" s="25">
        <v>3600000</v>
      </c>
      <c r="U59" s="27"/>
      <c r="V59" s="27"/>
      <c r="W59" s="111"/>
      <c r="X59" s="120" t="s">
        <v>229</v>
      </c>
      <c r="Y59" s="116" t="s">
        <v>259</v>
      </c>
    </row>
    <row r="60" spans="1:25" ht="45">
      <c r="A60" s="181" t="s">
        <v>53</v>
      </c>
      <c r="B60" s="12" t="s">
        <v>54</v>
      </c>
      <c r="C60" s="8" t="s">
        <v>157</v>
      </c>
      <c r="D60" s="56" t="s">
        <v>108</v>
      </c>
      <c r="E60" s="54">
        <v>53000</v>
      </c>
      <c r="F60" s="24"/>
      <c r="G60" s="25"/>
      <c r="H60" s="26"/>
      <c r="I60" s="25"/>
      <c r="J60" s="27"/>
      <c r="K60" s="27"/>
      <c r="L60" s="26"/>
      <c r="M60" s="9" t="s">
        <v>99</v>
      </c>
      <c r="N60" s="10"/>
      <c r="O60" s="190"/>
      <c r="P60" s="37">
        <v>53000</v>
      </c>
      <c r="Q60" s="24"/>
      <c r="R60" s="25"/>
      <c r="S60" s="26"/>
      <c r="T60" s="25"/>
      <c r="U60" s="27"/>
      <c r="V60" s="27"/>
      <c r="W60" s="111"/>
      <c r="X60" s="120" t="s">
        <v>232</v>
      </c>
      <c r="Y60" s="117"/>
    </row>
    <row r="61" spans="1:25" ht="45">
      <c r="A61" s="240" t="s">
        <v>55</v>
      </c>
      <c r="B61" s="12" t="s">
        <v>56</v>
      </c>
      <c r="C61" s="8" t="s">
        <v>158</v>
      </c>
      <c r="D61" s="56" t="s">
        <v>108</v>
      </c>
      <c r="E61" s="54">
        <v>50000</v>
      </c>
      <c r="F61" s="24">
        <f t="shared" si="2"/>
        <v>50000</v>
      </c>
      <c r="G61" s="25">
        <f>E61*0.15</f>
        <v>7500</v>
      </c>
      <c r="H61" s="26">
        <f>E61*0.85</f>
        <v>42500</v>
      </c>
      <c r="I61" s="25"/>
      <c r="J61" s="27">
        <v>2500</v>
      </c>
      <c r="K61" s="27"/>
      <c r="L61" s="26"/>
      <c r="M61" s="9" t="s">
        <v>174</v>
      </c>
      <c r="N61" s="10" t="s">
        <v>260</v>
      </c>
      <c r="O61" s="190"/>
      <c r="P61" s="37">
        <v>50000</v>
      </c>
      <c r="Q61" s="24"/>
      <c r="R61" s="25">
        <v>50000</v>
      </c>
      <c r="S61" s="26"/>
      <c r="T61" s="25"/>
      <c r="U61" s="27">
        <v>2500</v>
      </c>
      <c r="V61" s="27"/>
      <c r="W61" s="111"/>
      <c r="X61" s="120" t="s">
        <v>256</v>
      </c>
      <c r="Y61" s="116"/>
    </row>
    <row r="62" spans="1:25" ht="45.75" thickBot="1">
      <c r="A62" s="241"/>
      <c r="B62" s="35" t="s">
        <v>57</v>
      </c>
      <c r="C62" s="15" t="s">
        <v>125</v>
      </c>
      <c r="D62" s="60">
        <v>2016</v>
      </c>
      <c r="E62" s="91">
        <v>30000</v>
      </c>
      <c r="F62" s="36"/>
      <c r="G62" s="16"/>
      <c r="H62" s="17"/>
      <c r="I62" s="16"/>
      <c r="J62" s="18"/>
      <c r="K62" s="18"/>
      <c r="L62" s="17"/>
      <c r="M62" s="44" t="s">
        <v>99</v>
      </c>
      <c r="N62" s="45"/>
      <c r="O62" s="202"/>
      <c r="P62" s="128">
        <v>30000</v>
      </c>
      <c r="Q62" s="36"/>
      <c r="R62" s="16">
        <v>30000</v>
      </c>
      <c r="S62" s="17"/>
      <c r="T62" s="16"/>
      <c r="U62" s="18">
        <v>30000</v>
      </c>
      <c r="V62" s="18"/>
      <c r="W62" s="50"/>
      <c r="X62" s="121" t="s">
        <v>232</v>
      </c>
      <c r="Y62" s="118"/>
    </row>
    <row r="63" ht="12.75">
      <c r="E63" s="92"/>
    </row>
    <row r="64" ht="12.75">
      <c r="E64" s="92"/>
    </row>
    <row r="65" ht="12.75">
      <c r="E65" s="92"/>
    </row>
    <row r="66" ht="12.75">
      <c r="E66" s="92"/>
    </row>
    <row r="67" ht="12.75">
      <c r="E67" s="92"/>
    </row>
    <row r="68" ht="12.75">
      <c r="E68" s="92"/>
    </row>
    <row r="69" ht="12.75">
      <c r="E69" s="92"/>
    </row>
    <row r="70" ht="12.75">
      <c r="E70" s="92"/>
    </row>
  </sheetData>
  <sheetProtection/>
  <mergeCells count="41">
    <mergeCell ref="P2:P3"/>
    <mergeCell ref="X2:X4"/>
    <mergeCell ref="Y2:Y4"/>
    <mergeCell ref="P1:Y1"/>
    <mergeCell ref="O2:O4"/>
    <mergeCell ref="W2:W3"/>
    <mergeCell ref="Q2:Q3"/>
    <mergeCell ref="R2:S2"/>
    <mergeCell ref="T2:T3"/>
    <mergeCell ref="U2:U3"/>
    <mergeCell ref="V2:V3"/>
    <mergeCell ref="A16:A19"/>
    <mergeCell ref="A30:A37"/>
    <mergeCell ref="A41:A47"/>
    <mergeCell ref="A48:A50"/>
    <mergeCell ref="A21:A29"/>
    <mergeCell ref="A5:C5"/>
    <mergeCell ref="A52:A55"/>
    <mergeCell ref="A56:A58"/>
    <mergeCell ref="A61:A62"/>
    <mergeCell ref="A8:A10"/>
    <mergeCell ref="A12:A13"/>
    <mergeCell ref="A14:A15"/>
    <mergeCell ref="A38:A39"/>
    <mergeCell ref="A20:C20"/>
    <mergeCell ref="A51:C51"/>
    <mergeCell ref="K2:K3"/>
    <mergeCell ref="L2:L3"/>
    <mergeCell ref="E2:E3"/>
    <mergeCell ref="F2:F3"/>
    <mergeCell ref="G2:H2"/>
    <mergeCell ref="M2:M4"/>
    <mergeCell ref="N2:N4"/>
    <mergeCell ref="E1:N1"/>
    <mergeCell ref="A1:D1"/>
    <mergeCell ref="D2:D3"/>
    <mergeCell ref="B2:B4"/>
    <mergeCell ref="A2:A4"/>
    <mergeCell ref="C2:C4"/>
    <mergeCell ref="I2:I3"/>
    <mergeCell ref="J2:J3"/>
  </mergeCells>
  <printOptions/>
  <pageMargins left="0.59" right="0.7086614173228347" top="0.18" bottom="0.23" header="0.31496062992125984" footer="0.31496062992125984"/>
  <pageSetup fitToHeight="4" fitToWidth="1" horizontalDpi="300" verticalDpi="3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65"/>
  <sheetViews>
    <sheetView zoomScalePageLayoutView="0" workbookViewId="0" topLeftCell="D1">
      <pane ySplit="1" topLeftCell="BM2" activePane="bottomLeft" state="frozen"/>
      <selection pane="topLeft" activeCell="A1" sqref="A1"/>
      <selection pane="bottomLeft" activeCell="N12" sqref="N12"/>
    </sheetView>
  </sheetViews>
  <sheetFormatPr defaultColWidth="9.140625" defaultRowHeight="15"/>
  <cols>
    <col min="1" max="1" width="36.421875" style="68" customWidth="1"/>
    <col min="2" max="2" width="32.28125" style="68" customWidth="1"/>
    <col min="4" max="4" width="9.28125" style="0" bestFit="1" customWidth="1"/>
    <col min="5" max="5" width="26.57421875" style="0" bestFit="1" customWidth="1"/>
    <col min="6" max="11" width="11.421875" style="0" bestFit="1" customWidth="1"/>
    <col min="12" max="12" width="11.8515625" style="0" customWidth="1"/>
    <col min="15" max="15" width="26.57421875" style="0" bestFit="1" customWidth="1"/>
    <col min="16" max="21" width="11.421875" style="0" bestFit="1" customWidth="1"/>
  </cols>
  <sheetData>
    <row r="1" ht="15.75" thickBot="1"/>
    <row r="2" spans="5:11" ht="15">
      <c r="E2" s="80"/>
      <c r="F2" s="81">
        <v>2015</v>
      </c>
      <c r="G2" s="81">
        <v>2016</v>
      </c>
      <c r="H2" s="81">
        <v>2017</v>
      </c>
      <c r="I2" s="81">
        <v>2018</v>
      </c>
      <c r="J2" s="81">
        <v>2019</v>
      </c>
      <c r="K2" s="82">
        <v>2020</v>
      </c>
    </row>
    <row r="3" spans="5:11" ht="15">
      <c r="E3" s="83" t="s">
        <v>58</v>
      </c>
      <c r="F3" s="79">
        <v>2294405.33</v>
      </c>
      <c r="G3" s="79">
        <v>2534405.33</v>
      </c>
      <c r="H3" s="79">
        <v>2478333.33</v>
      </c>
      <c r="I3" s="79">
        <v>2461666.67</v>
      </c>
      <c r="J3" s="79">
        <v>2461666.67</v>
      </c>
      <c r="K3" s="84">
        <v>2221666.67</v>
      </c>
    </row>
    <row r="4" spans="5:11" ht="15">
      <c r="E4" s="83" t="s">
        <v>80</v>
      </c>
      <c r="F4" s="79">
        <v>235666.67</v>
      </c>
      <c r="G4" s="79">
        <v>2812916.67</v>
      </c>
      <c r="H4" s="79">
        <v>2930916.67</v>
      </c>
      <c r="I4" s="79">
        <v>3155083.33</v>
      </c>
      <c r="J4" s="79">
        <v>1617583.33</v>
      </c>
      <c r="K4" s="84">
        <v>686333.33</v>
      </c>
    </row>
    <row r="5" spans="5:11" ht="15.75" thickBot="1">
      <c r="E5" s="85" t="s">
        <v>81</v>
      </c>
      <c r="F5" s="86">
        <v>255666.67</v>
      </c>
      <c r="G5" s="86">
        <v>2615666.67</v>
      </c>
      <c r="H5" s="86">
        <v>3315666.67</v>
      </c>
      <c r="I5" s="86">
        <v>1401666.67</v>
      </c>
      <c r="J5" s="86">
        <v>641666.67</v>
      </c>
      <c r="K5" s="87">
        <v>141666.67</v>
      </c>
    </row>
    <row r="6" spans="6:21" ht="15">
      <c r="F6" s="63">
        <f aca="true" t="shared" si="0" ref="F6:K6">SUM(F3:F5)</f>
        <v>2785738.67</v>
      </c>
      <c r="G6" s="63">
        <f t="shared" si="0"/>
        <v>7962988.67</v>
      </c>
      <c r="H6" s="63">
        <f t="shared" si="0"/>
        <v>8724916.67</v>
      </c>
      <c r="I6" s="63">
        <f t="shared" si="0"/>
        <v>7018416.67</v>
      </c>
      <c r="J6" s="63">
        <f t="shared" si="0"/>
        <v>4720916.67</v>
      </c>
      <c r="K6" s="63">
        <f t="shared" si="0"/>
        <v>3049666.67</v>
      </c>
      <c r="P6">
        <v>2785738.67</v>
      </c>
      <c r="Q6">
        <v>7962988.67</v>
      </c>
      <c r="R6">
        <v>8724916.67</v>
      </c>
      <c r="S6">
        <v>7018416.67</v>
      </c>
      <c r="T6">
        <v>4720916.67</v>
      </c>
      <c r="U6">
        <v>3049666.67</v>
      </c>
    </row>
    <row r="7" spans="1:17" ht="45.75">
      <c r="A7" s="69" t="s">
        <v>82</v>
      </c>
      <c r="B7" s="69" t="s">
        <v>0</v>
      </c>
      <c r="C7" s="62"/>
      <c r="D7" s="62" t="s">
        <v>194</v>
      </c>
      <c r="E7" s="62">
        <v>30000</v>
      </c>
      <c r="F7" s="63">
        <f aca="true" t="shared" si="1" ref="F7:K7">$E$7/6</f>
        <v>5000</v>
      </c>
      <c r="G7" s="63">
        <f t="shared" si="1"/>
        <v>5000</v>
      </c>
      <c r="H7" s="63">
        <f t="shared" si="1"/>
        <v>5000</v>
      </c>
      <c r="I7" s="63">
        <f t="shared" si="1"/>
        <v>5000</v>
      </c>
      <c r="J7" s="63">
        <f t="shared" si="1"/>
        <v>5000</v>
      </c>
      <c r="K7" s="63">
        <f t="shared" si="1"/>
        <v>5000</v>
      </c>
      <c r="L7" s="63"/>
      <c r="M7" s="63"/>
      <c r="N7" s="63"/>
      <c r="O7" s="63"/>
      <c r="P7" s="63"/>
      <c r="Q7" s="63"/>
    </row>
    <row r="8" spans="1:17" ht="34.5">
      <c r="A8" s="69" t="s">
        <v>1</v>
      </c>
      <c r="B8" s="69" t="s">
        <v>90</v>
      </c>
      <c r="C8" s="62"/>
      <c r="D8" s="62" t="s">
        <v>103</v>
      </c>
      <c r="E8" s="62">
        <v>5000000</v>
      </c>
      <c r="F8" s="63">
        <f aca="true" t="shared" si="2" ref="F8:K8">$E$8/6</f>
        <v>833333.3333333334</v>
      </c>
      <c r="G8" s="63">
        <f t="shared" si="2"/>
        <v>833333.3333333334</v>
      </c>
      <c r="H8" s="63">
        <f t="shared" si="2"/>
        <v>833333.3333333334</v>
      </c>
      <c r="I8" s="63">
        <f t="shared" si="2"/>
        <v>833333.3333333334</v>
      </c>
      <c r="J8" s="63">
        <f t="shared" si="2"/>
        <v>833333.3333333334</v>
      </c>
      <c r="K8" s="63">
        <f t="shared" si="2"/>
        <v>833333.3333333334</v>
      </c>
      <c r="L8" s="63"/>
      <c r="M8" s="63"/>
      <c r="N8" s="63"/>
      <c r="O8" s="63"/>
      <c r="P8" s="63"/>
      <c r="Q8" s="63"/>
    </row>
    <row r="9" spans="1:17" ht="34.5">
      <c r="A9" s="69" t="s">
        <v>2</v>
      </c>
      <c r="B9" s="69" t="s">
        <v>3</v>
      </c>
      <c r="C9" s="62"/>
      <c r="D9" s="62" t="s">
        <v>94</v>
      </c>
      <c r="E9" s="62">
        <v>10000</v>
      </c>
      <c r="F9" s="63">
        <f>$E$9/2</f>
        <v>5000</v>
      </c>
      <c r="G9" s="63">
        <f>$E$9/2</f>
        <v>5000</v>
      </c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pans="1:17" ht="30">
      <c r="A10" s="69"/>
      <c r="B10" s="69" t="s">
        <v>4</v>
      </c>
      <c r="C10" s="62"/>
      <c r="D10" s="62" t="s">
        <v>96</v>
      </c>
      <c r="E10" s="62">
        <v>1000000</v>
      </c>
      <c r="F10" s="63"/>
      <c r="G10" s="63">
        <f>$E$10/5</f>
        <v>200000</v>
      </c>
      <c r="H10" s="63">
        <f>$E$10/5</f>
        <v>200000</v>
      </c>
      <c r="I10" s="63">
        <f>$E$10/5</f>
        <v>200000</v>
      </c>
      <c r="J10" s="63">
        <f>$E$10/5</f>
        <v>200000</v>
      </c>
      <c r="K10" s="63">
        <f>$E$10/5</f>
        <v>200000</v>
      </c>
      <c r="L10" s="63"/>
      <c r="M10" s="63"/>
      <c r="N10" s="63"/>
      <c r="O10" s="63"/>
      <c r="P10" s="63"/>
      <c r="Q10" s="63"/>
    </row>
    <row r="11" spans="1:17" ht="30">
      <c r="A11" s="69"/>
      <c r="B11" s="69" t="s">
        <v>5</v>
      </c>
      <c r="C11" s="62"/>
      <c r="D11" s="62" t="s">
        <v>98</v>
      </c>
      <c r="E11" s="62">
        <v>1500000</v>
      </c>
      <c r="F11" s="63"/>
      <c r="G11" s="63"/>
      <c r="H11" s="63">
        <f>$E$11/4</f>
        <v>375000</v>
      </c>
      <c r="I11" s="63">
        <f>$E$11/4</f>
        <v>375000</v>
      </c>
      <c r="J11" s="63">
        <f>$E$11/4</f>
        <v>375000</v>
      </c>
      <c r="K11" s="63">
        <f>$E$11/4</f>
        <v>375000</v>
      </c>
      <c r="L11" s="63"/>
      <c r="M11" s="63"/>
      <c r="N11" s="63"/>
      <c r="O11" s="63"/>
      <c r="P11" s="63"/>
      <c r="Q11" s="63"/>
    </row>
    <row r="12" spans="1:17" ht="34.5">
      <c r="A12" s="69" t="s">
        <v>6</v>
      </c>
      <c r="B12" s="69" t="s">
        <v>7</v>
      </c>
      <c r="C12" s="62"/>
      <c r="D12" s="62" t="s">
        <v>101</v>
      </c>
      <c r="E12" s="62">
        <v>1200000</v>
      </c>
      <c r="F12" s="63">
        <f>$E$12/5</f>
        <v>240000</v>
      </c>
      <c r="G12" s="63">
        <f>$E$12/5</f>
        <v>240000</v>
      </c>
      <c r="H12" s="63">
        <f>$E$12/5</f>
        <v>240000</v>
      </c>
      <c r="I12" s="63">
        <f>$E$12/5</f>
        <v>240000</v>
      </c>
      <c r="J12" s="63">
        <f>$E$12/5</f>
        <v>240000</v>
      </c>
      <c r="K12" s="63"/>
      <c r="L12" s="63"/>
      <c r="M12" s="63"/>
      <c r="N12" s="63"/>
      <c r="O12" s="63"/>
      <c r="P12" s="63"/>
      <c r="Q12" s="63"/>
    </row>
    <row r="13" spans="1:17" ht="30">
      <c r="A13" s="69" t="s">
        <v>8</v>
      </c>
      <c r="B13" s="69" t="s">
        <v>9</v>
      </c>
      <c r="C13" s="62"/>
      <c r="D13" s="62" t="s">
        <v>103</v>
      </c>
      <c r="E13" s="62">
        <v>2500000</v>
      </c>
      <c r="F13" s="63">
        <f aca="true" t="shared" si="3" ref="F13:K13">$E$13/6</f>
        <v>416666.6666666667</v>
      </c>
      <c r="G13" s="63">
        <f t="shared" si="3"/>
        <v>416666.6666666667</v>
      </c>
      <c r="H13" s="63">
        <f t="shared" si="3"/>
        <v>416666.6666666667</v>
      </c>
      <c r="I13" s="63">
        <f t="shared" si="3"/>
        <v>416666.6666666667</v>
      </c>
      <c r="J13" s="63">
        <f t="shared" si="3"/>
        <v>416666.6666666667</v>
      </c>
      <c r="K13" s="63">
        <f t="shared" si="3"/>
        <v>416666.6666666667</v>
      </c>
      <c r="L13" s="63"/>
      <c r="M13" s="63"/>
      <c r="N13" s="63"/>
      <c r="O13" s="63"/>
      <c r="P13" s="63"/>
      <c r="Q13" s="63"/>
    </row>
    <row r="14" spans="1:17" ht="30">
      <c r="A14" s="69"/>
      <c r="B14" s="69" t="s">
        <v>10</v>
      </c>
      <c r="C14" s="62"/>
      <c r="D14" s="62" t="s">
        <v>103</v>
      </c>
      <c r="E14" s="62">
        <v>1550000</v>
      </c>
      <c r="F14" s="63">
        <f aca="true" t="shared" si="4" ref="F14:K14">$E$14/6</f>
        <v>258333.33333333334</v>
      </c>
      <c r="G14" s="63">
        <f t="shared" si="4"/>
        <v>258333.33333333334</v>
      </c>
      <c r="H14" s="63">
        <f t="shared" si="4"/>
        <v>258333.33333333334</v>
      </c>
      <c r="I14" s="63">
        <f t="shared" si="4"/>
        <v>258333.33333333334</v>
      </c>
      <c r="J14" s="63">
        <f t="shared" si="4"/>
        <v>258333.33333333334</v>
      </c>
      <c r="K14" s="63">
        <f t="shared" si="4"/>
        <v>258333.33333333334</v>
      </c>
      <c r="L14" s="63"/>
      <c r="M14" s="63"/>
      <c r="N14" s="63"/>
      <c r="O14" s="63"/>
      <c r="P14" s="63"/>
      <c r="Q14" s="63"/>
    </row>
    <row r="15" spans="1:17" ht="30">
      <c r="A15" s="69" t="s">
        <v>11</v>
      </c>
      <c r="B15" s="69" t="s">
        <v>12</v>
      </c>
      <c r="C15" s="62"/>
      <c r="D15" s="62" t="s">
        <v>103</v>
      </c>
      <c r="E15" s="62">
        <v>800000</v>
      </c>
      <c r="F15" s="63">
        <f aca="true" t="shared" si="5" ref="F15:K15">$E$15/6</f>
        <v>133333.33333333334</v>
      </c>
      <c r="G15" s="63">
        <f t="shared" si="5"/>
        <v>133333.33333333334</v>
      </c>
      <c r="H15" s="63">
        <f t="shared" si="5"/>
        <v>133333.33333333334</v>
      </c>
      <c r="I15" s="63">
        <f t="shared" si="5"/>
        <v>133333.33333333334</v>
      </c>
      <c r="J15" s="63">
        <f t="shared" si="5"/>
        <v>133333.33333333334</v>
      </c>
      <c r="K15" s="63">
        <f t="shared" si="5"/>
        <v>133333.33333333334</v>
      </c>
      <c r="L15" s="63"/>
      <c r="M15" s="63"/>
      <c r="N15" s="63"/>
      <c r="O15" s="63"/>
      <c r="P15" s="63"/>
      <c r="Q15" s="63"/>
    </row>
    <row r="16" spans="1:17" ht="30">
      <c r="A16" s="69"/>
      <c r="B16" s="69" t="s">
        <v>13</v>
      </c>
      <c r="C16" s="62"/>
      <c r="D16" s="62" t="s">
        <v>94</v>
      </c>
      <c r="E16" s="62">
        <v>732144</v>
      </c>
      <c r="F16" s="63">
        <f>$E$16/2</f>
        <v>366072</v>
      </c>
      <c r="G16" s="63">
        <f>$E$16/2</f>
        <v>366072</v>
      </c>
      <c r="H16" s="63"/>
      <c r="I16" s="63"/>
      <c r="J16" s="63"/>
      <c r="K16" s="63"/>
      <c r="L16" s="63"/>
      <c r="M16" s="63"/>
      <c r="N16" s="63"/>
      <c r="O16" s="63"/>
      <c r="P16" s="63"/>
      <c r="Q16" s="63"/>
    </row>
    <row r="17" spans="1:17" ht="34.5">
      <c r="A17" s="69" t="s">
        <v>14</v>
      </c>
      <c r="B17" s="69" t="s">
        <v>15</v>
      </c>
      <c r="C17" s="62"/>
      <c r="D17" s="62" t="s">
        <v>108</v>
      </c>
      <c r="E17" s="62">
        <v>50000</v>
      </c>
      <c r="F17" s="63">
        <f>$E$17/3</f>
        <v>16666.666666666668</v>
      </c>
      <c r="G17" s="63">
        <f>$E$17/3</f>
        <v>16666.666666666668</v>
      </c>
      <c r="H17" s="63">
        <f>$E$17/3</f>
        <v>16666.666666666668</v>
      </c>
      <c r="I17" s="63"/>
      <c r="J17" s="63"/>
      <c r="K17" s="63"/>
      <c r="L17" s="63"/>
      <c r="M17" s="63"/>
      <c r="N17" s="63"/>
      <c r="O17" s="63"/>
      <c r="P17" s="63"/>
      <c r="Q17" s="63"/>
    </row>
    <row r="18" spans="1:17" ht="15">
      <c r="A18" s="69"/>
      <c r="B18" s="69" t="s">
        <v>16</v>
      </c>
      <c r="C18" s="62"/>
      <c r="D18" s="62">
        <v>2016</v>
      </c>
      <c r="E18" s="62">
        <v>10000</v>
      </c>
      <c r="F18" s="63"/>
      <c r="G18" s="63">
        <v>10000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</row>
    <row r="19" spans="1:17" ht="23.25">
      <c r="A19" s="69"/>
      <c r="B19" s="69" t="s">
        <v>111</v>
      </c>
      <c r="C19" s="62"/>
      <c r="D19" s="62">
        <v>2016</v>
      </c>
      <c r="E19" s="62">
        <v>50000</v>
      </c>
      <c r="F19" s="63"/>
      <c r="G19" s="63">
        <v>50000</v>
      </c>
      <c r="H19" s="63"/>
      <c r="I19" s="63"/>
      <c r="J19" s="63"/>
      <c r="K19" s="63"/>
      <c r="L19" s="63"/>
      <c r="M19" s="63"/>
      <c r="N19" s="63"/>
      <c r="O19" s="63"/>
      <c r="P19" s="63"/>
      <c r="Q19" s="63"/>
    </row>
    <row r="20" spans="1:17" ht="15.75" thickBot="1">
      <c r="A20" s="69"/>
      <c r="B20" s="69" t="s">
        <v>17</v>
      </c>
      <c r="C20" s="62"/>
      <c r="D20" s="62">
        <v>2015</v>
      </c>
      <c r="E20" s="62">
        <v>20000</v>
      </c>
      <c r="F20" s="63">
        <v>20000</v>
      </c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</row>
    <row r="21" spans="1:17" ht="15.75" thickBot="1">
      <c r="A21" s="70" t="s">
        <v>80</v>
      </c>
      <c r="B21" s="70"/>
      <c r="C21" s="64"/>
      <c r="D21" s="64"/>
      <c r="E21" s="65"/>
      <c r="F21" s="71">
        <f aca="true" t="shared" si="6" ref="F21:K21">SUM(F7:F20)</f>
        <v>2294405.3333333335</v>
      </c>
      <c r="G21" s="72">
        <f t="shared" si="6"/>
        <v>2534405.3333333335</v>
      </c>
      <c r="H21" s="72">
        <f t="shared" si="6"/>
        <v>2478333.3333333335</v>
      </c>
      <c r="I21" s="72">
        <f t="shared" si="6"/>
        <v>2461666.666666667</v>
      </c>
      <c r="J21" s="72">
        <f t="shared" si="6"/>
        <v>2461666.666666667</v>
      </c>
      <c r="K21" s="73">
        <f t="shared" si="6"/>
        <v>2221666.666666667</v>
      </c>
      <c r="L21" s="66"/>
      <c r="M21" s="66"/>
      <c r="N21" s="67"/>
      <c r="O21" s="63"/>
      <c r="P21" s="63"/>
      <c r="Q21" s="63"/>
    </row>
    <row r="22" spans="1:17" ht="23.25">
      <c r="A22" s="69" t="s">
        <v>18</v>
      </c>
      <c r="B22" s="69" t="s">
        <v>175</v>
      </c>
      <c r="C22" s="62"/>
      <c r="D22" s="62">
        <v>2016</v>
      </c>
      <c r="E22" s="62">
        <v>150000</v>
      </c>
      <c r="F22" s="63"/>
      <c r="G22" s="63">
        <f>E22</f>
        <v>150000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</row>
    <row r="23" spans="1:17" ht="30">
      <c r="A23" s="69"/>
      <c r="B23" s="69" t="s">
        <v>176</v>
      </c>
      <c r="C23" s="62"/>
      <c r="D23" s="62" t="s">
        <v>147</v>
      </c>
      <c r="E23" s="62">
        <v>270000</v>
      </c>
      <c r="F23" s="63"/>
      <c r="G23" s="63">
        <f>$E$23/3</f>
        <v>90000</v>
      </c>
      <c r="H23" s="63">
        <f>$E$23/3</f>
        <v>90000</v>
      </c>
      <c r="I23" s="63">
        <f>$E$23/3</f>
        <v>90000</v>
      </c>
      <c r="J23" s="63"/>
      <c r="K23" s="63"/>
      <c r="L23" s="63"/>
      <c r="M23" s="63"/>
      <c r="N23" s="63"/>
      <c r="O23" s="63"/>
      <c r="P23" s="63"/>
      <c r="Q23" s="63"/>
    </row>
    <row r="24" spans="1:17" ht="23.25">
      <c r="A24" s="69"/>
      <c r="B24" s="69" t="s">
        <v>177</v>
      </c>
      <c r="C24" s="62"/>
      <c r="D24" s="62">
        <v>2016</v>
      </c>
      <c r="E24" s="62">
        <v>200000</v>
      </c>
      <c r="F24" s="63"/>
      <c r="G24" s="63">
        <f>$E$24/3</f>
        <v>66666.66666666667</v>
      </c>
      <c r="H24" s="63">
        <f>$E$24/3</f>
        <v>66666.66666666667</v>
      </c>
      <c r="I24" s="63">
        <f>$E$24/3</f>
        <v>66666.66666666667</v>
      </c>
      <c r="J24" s="63"/>
      <c r="K24" s="63"/>
      <c r="L24" s="63"/>
      <c r="M24" s="63"/>
      <c r="N24" s="63"/>
      <c r="O24" s="63"/>
      <c r="P24" s="63"/>
      <c r="Q24" s="63"/>
    </row>
    <row r="25" spans="1:17" ht="23.25">
      <c r="A25" s="69"/>
      <c r="B25" s="69" t="s">
        <v>178</v>
      </c>
      <c r="C25" s="62"/>
      <c r="D25" s="62">
        <v>2016</v>
      </c>
      <c r="E25" s="62">
        <v>250000</v>
      </c>
      <c r="F25" s="63"/>
      <c r="G25" s="63">
        <f>$E$25/2</f>
        <v>125000</v>
      </c>
      <c r="H25" s="63">
        <f>$E$25/2</f>
        <v>125000</v>
      </c>
      <c r="I25" s="63"/>
      <c r="J25" s="63"/>
      <c r="K25" s="63"/>
      <c r="L25" s="63"/>
      <c r="M25" s="63"/>
      <c r="N25" s="63"/>
      <c r="O25" s="63"/>
      <c r="P25" s="63"/>
      <c r="Q25" s="63"/>
    </row>
    <row r="26" spans="1:17" ht="23.25">
      <c r="A26" s="69"/>
      <c r="B26" s="69" t="s">
        <v>179</v>
      </c>
      <c r="C26" s="62"/>
      <c r="D26" s="62">
        <v>2016</v>
      </c>
      <c r="E26" s="62">
        <v>170000</v>
      </c>
      <c r="F26" s="63"/>
      <c r="G26" s="63">
        <f>$E$26/2</f>
        <v>85000</v>
      </c>
      <c r="H26" s="63">
        <f>$E$26/2</f>
        <v>85000</v>
      </c>
      <c r="I26" s="63"/>
      <c r="J26" s="63"/>
      <c r="K26" s="63"/>
      <c r="L26" s="63"/>
      <c r="M26" s="63"/>
      <c r="N26" s="63"/>
      <c r="O26" s="63"/>
      <c r="P26" s="63"/>
      <c r="Q26" s="63"/>
    </row>
    <row r="27" spans="1:17" ht="23.25">
      <c r="A27" s="69"/>
      <c r="B27" s="69" t="s">
        <v>180</v>
      </c>
      <c r="C27" s="62"/>
      <c r="D27" s="62">
        <v>2017</v>
      </c>
      <c r="E27" s="62">
        <v>450000</v>
      </c>
      <c r="F27" s="63"/>
      <c r="H27" s="63">
        <f>$E$27/2</f>
        <v>225000</v>
      </c>
      <c r="I27" s="63">
        <f>$E$27/2</f>
        <v>225000</v>
      </c>
      <c r="J27" s="63"/>
      <c r="K27" s="63"/>
      <c r="L27" s="63"/>
      <c r="M27" s="63"/>
      <c r="N27" s="63"/>
      <c r="O27" s="63"/>
      <c r="P27" s="63"/>
      <c r="Q27" s="63"/>
    </row>
    <row r="28" spans="1:17" ht="23.25">
      <c r="A28" s="69"/>
      <c r="B28" s="69" t="s">
        <v>181</v>
      </c>
      <c r="C28" s="62"/>
      <c r="D28" s="62">
        <v>2016</v>
      </c>
      <c r="E28" s="62">
        <v>150000</v>
      </c>
      <c r="F28" s="63"/>
      <c r="G28" s="63">
        <f>$E$28/2</f>
        <v>75000</v>
      </c>
      <c r="H28" s="63">
        <f>$E$28/2</f>
        <v>75000</v>
      </c>
      <c r="I28" s="63"/>
      <c r="J28" s="63"/>
      <c r="K28" s="63"/>
      <c r="L28" s="63"/>
      <c r="M28" s="63"/>
      <c r="N28" s="63"/>
      <c r="O28" s="63"/>
      <c r="P28" s="63"/>
      <c r="Q28" s="63"/>
    </row>
    <row r="29" spans="1:17" ht="15">
      <c r="A29" s="69"/>
      <c r="B29" s="69" t="s">
        <v>182</v>
      </c>
      <c r="C29" s="62"/>
      <c r="D29" s="62">
        <v>2016</v>
      </c>
      <c r="E29" s="62">
        <v>10000</v>
      </c>
      <c r="F29" s="63"/>
      <c r="G29" s="63">
        <f>E29</f>
        <v>10000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</row>
    <row r="30" spans="1:17" ht="30">
      <c r="A30" s="69"/>
      <c r="B30" s="69" t="s">
        <v>183</v>
      </c>
      <c r="C30" s="62"/>
      <c r="D30" s="62" t="s">
        <v>147</v>
      </c>
      <c r="E30" s="62">
        <v>3000000</v>
      </c>
      <c r="F30" s="63"/>
      <c r="G30" s="63">
        <f>$E$30/3</f>
        <v>1000000</v>
      </c>
      <c r="H30" s="63">
        <f>$E$30/3</f>
        <v>1000000</v>
      </c>
      <c r="I30" s="63">
        <f>$E$30/3</f>
        <v>1000000</v>
      </c>
      <c r="J30" s="63"/>
      <c r="K30" s="63"/>
      <c r="L30" s="63"/>
      <c r="M30" s="63"/>
      <c r="N30" s="63"/>
      <c r="O30" s="63"/>
      <c r="P30" s="63"/>
      <c r="Q30" s="63"/>
    </row>
    <row r="31" spans="1:17" ht="34.5">
      <c r="A31" s="69" t="s">
        <v>19</v>
      </c>
      <c r="B31" s="69" t="s">
        <v>20</v>
      </c>
      <c r="C31" s="62"/>
      <c r="D31" s="62" t="s">
        <v>121</v>
      </c>
      <c r="E31" s="62">
        <v>1500</v>
      </c>
      <c r="F31" s="63">
        <f>E31</f>
        <v>1500</v>
      </c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</row>
    <row r="32" spans="1:17" ht="15">
      <c r="A32" s="69"/>
      <c r="B32" s="69" t="s">
        <v>21</v>
      </c>
      <c r="C32" s="62"/>
      <c r="D32" s="62">
        <v>2015</v>
      </c>
      <c r="E32" s="62">
        <v>35000</v>
      </c>
      <c r="F32" s="63"/>
      <c r="G32" s="63">
        <v>35000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</row>
    <row r="33" spans="1:17" ht="30">
      <c r="A33" s="69"/>
      <c r="B33" s="69" t="s">
        <v>22</v>
      </c>
      <c r="C33" s="62"/>
      <c r="D33" s="62" t="s">
        <v>124</v>
      </c>
      <c r="E33" s="62">
        <v>205000</v>
      </c>
      <c r="F33" s="63"/>
      <c r="G33" s="63">
        <f>$E$33/2</f>
        <v>102500</v>
      </c>
      <c r="H33" s="63">
        <f>$E$33/2</f>
        <v>102500</v>
      </c>
      <c r="I33" s="63"/>
      <c r="J33" s="63"/>
      <c r="K33" s="63"/>
      <c r="L33" s="63"/>
      <c r="M33" s="63"/>
      <c r="N33" s="63"/>
      <c r="O33" s="63"/>
      <c r="P33" s="63"/>
      <c r="Q33" s="63"/>
    </row>
    <row r="34" spans="1:17" ht="30">
      <c r="A34" s="69"/>
      <c r="B34" s="69" t="s">
        <v>126</v>
      </c>
      <c r="C34" s="62"/>
      <c r="D34" s="62" t="s">
        <v>203</v>
      </c>
      <c r="E34" s="62">
        <v>300000</v>
      </c>
      <c r="F34" s="63"/>
      <c r="G34" s="63"/>
      <c r="H34" s="63"/>
      <c r="I34" s="63">
        <f>$E$34/2</f>
        <v>150000</v>
      </c>
      <c r="J34" s="63">
        <f>$E$34/2</f>
        <v>150000</v>
      </c>
      <c r="K34" s="63"/>
      <c r="L34" s="63"/>
      <c r="M34" s="63"/>
      <c r="N34" s="63"/>
      <c r="O34" s="63"/>
      <c r="P34" s="63"/>
      <c r="Q34" s="63"/>
    </row>
    <row r="35" spans="1:17" ht="30">
      <c r="A35" s="69"/>
      <c r="B35" s="69" t="s">
        <v>23</v>
      </c>
      <c r="C35" s="62"/>
      <c r="D35" s="62" t="s">
        <v>94</v>
      </c>
      <c r="E35" s="62">
        <v>400000</v>
      </c>
      <c r="F35" s="63"/>
      <c r="G35" s="63">
        <f>$E$35/3</f>
        <v>133333.33333333334</v>
      </c>
      <c r="H35" s="63">
        <f>$E$35/3</f>
        <v>133333.33333333334</v>
      </c>
      <c r="I35" s="63">
        <f>$E$35/3</f>
        <v>133333.33333333334</v>
      </c>
      <c r="J35" s="63"/>
      <c r="K35" s="63"/>
      <c r="L35" s="63"/>
      <c r="M35" s="63"/>
      <c r="N35" s="63"/>
      <c r="O35" s="63"/>
      <c r="P35" s="63"/>
      <c r="Q35" s="63"/>
    </row>
    <row r="36" spans="1:17" ht="34.5">
      <c r="A36" s="69"/>
      <c r="B36" s="69" t="s">
        <v>24</v>
      </c>
      <c r="C36" s="62"/>
      <c r="D36" s="62">
        <v>2016</v>
      </c>
      <c r="E36" s="62">
        <v>50000</v>
      </c>
      <c r="F36" s="63"/>
      <c r="G36" s="63">
        <v>50000</v>
      </c>
      <c r="H36" s="63"/>
      <c r="I36" s="63"/>
      <c r="J36" s="63"/>
      <c r="K36" s="63"/>
      <c r="L36" s="63"/>
      <c r="M36" s="63"/>
      <c r="N36" s="63"/>
      <c r="O36" s="63"/>
      <c r="P36" s="63"/>
      <c r="Q36" s="63"/>
    </row>
    <row r="37" spans="1:17" ht="34.5">
      <c r="A37" s="69"/>
      <c r="B37" s="69" t="s">
        <v>25</v>
      </c>
      <c r="C37" s="62"/>
      <c r="D37" s="62" t="s">
        <v>137</v>
      </c>
      <c r="E37" s="62">
        <v>2500000</v>
      </c>
      <c r="F37" s="63"/>
      <c r="G37" s="63">
        <f>$E$37/4</f>
        <v>625000</v>
      </c>
      <c r="H37" s="63">
        <f>$E$37/4</f>
        <v>625000</v>
      </c>
      <c r="I37" s="63">
        <f>$E$37/4</f>
        <v>625000</v>
      </c>
      <c r="J37" s="63">
        <f>$E$37/4</f>
        <v>625000</v>
      </c>
      <c r="K37" s="63"/>
      <c r="L37" s="63"/>
      <c r="M37" s="63"/>
      <c r="N37" s="63"/>
      <c r="O37" s="63"/>
      <c r="P37" s="63"/>
      <c r="Q37" s="63"/>
    </row>
    <row r="38" spans="1:17" ht="30">
      <c r="A38" s="69"/>
      <c r="B38" s="69" t="s">
        <v>26</v>
      </c>
      <c r="C38" s="62"/>
      <c r="D38" s="62" t="s">
        <v>132</v>
      </c>
      <c r="E38" s="62">
        <v>65000</v>
      </c>
      <c r="F38" s="63"/>
      <c r="G38" s="63">
        <f>$E$38/4</f>
        <v>16250</v>
      </c>
      <c r="H38" s="63">
        <f>$E$38/4</f>
        <v>16250</v>
      </c>
      <c r="I38" s="63">
        <f>$E$38/4</f>
        <v>16250</v>
      </c>
      <c r="J38" s="63">
        <f>$E$38/4</f>
        <v>16250</v>
      </c>
      <c r="K38" s="63"/>
      <c r="L38" s="63"/>
      <c r="M38" s="63"/>
      <c r="N38" s="63"/>
      <c r="O38" s="63"/>
      <c r="P38" s="63"/>
      <c r="Q38" s="63"/>
    </row>
    <row r="39" spans="1:17" ht="30">
      <c r="A39" s="69" t="s">
        <v>27</v>
      </c>
      <c r="B39" s="69" t="s">
        <v>28</v>
      </c>
      <c r="C39" s="62"/>
      <c r="D39" s="62" t="s">
        <v>152</v>
      </c>
      <c r="E39" s="62">
        <v>100000</v>
      </c>
      <c r="F39" s="63"/>
      <c r="G39" s="63"/>
      <c r="H39" s="63"/>
      <c r="I39" s="63">
        <f>$E$39/3</f>
        <v>33333.333333333336</v>
      </c>
      <c r="J39" s="63">
        <f>$E$39/3</f>
        <v>33333.333333333336</v>
      </c>
      <c r="K39" s="63">
        <f>$E$39/3</f>
        <v>33333.333333333336</v>
      </c>
      <c r="L39" s="63"/>
      <c r="M39" s="63"/>
      <c r="N39" s="63"/>
      <c r="O39" s="63"/>
      <c r="P39" s="63"/>
      <c r="Q39" s="63"/>
    </row>
    <row r="40" spans="1:17" ht="30">
      <c r="A40" s="69"/>
      <c r="B40" s="69" t="s">
        <v>159</v>
      </c>
      <c r="C40" s="62"/>
      <c r="D40" s="62" t="s">
        <v>103</v>
      </c>
      <c r="E40" s="62">
        <v>48000</v>
      </c>
      <c r="F40" s="63">
        <f aca="true" t="shared" si="7" ref="F40:K40">$E$40/6</f>
        <v>8000</v>
      </c>
      <c r="G40" s="63">
        <f t="shared" si="7"/>
        <v>8000</v>
      </c>
      <c r="H40" s="63">
        <f t="shared" si="7"/>
        <v>8000</v>
      </c>
      <c r="I40" s="63">
        <f t="shared" si="7"/>
        <v>8000</v>
      </c>
      <c r="J40" s="63">
        <f t="shared" si="7"/>
        <v>8000</v>
      </c>
      <c r="K40" s="63">
        <f t="shared" si="7"/>
        <v>8000</v>
      </c>
      <c r="L40" s="63"/>
      <c r="M40" s="63"/>
      <c r="N40" s="63"/>
      <c r="O40" s="63"/>
      <c r="P40" s="63"/>
      <c r="Q40" s="63"/>
    </row>
    <row r="41" spans="1:17" ht="30">
      <c r="A41" s="69"/>
      <c r="B41" s="69" t="s">
        <v>134</v>
      </c>
      <c r="C41" s="62"/>
      <c r="D41" s="62" t="s">
        <v>98</v>
      </c>
      <c r="E41" s="62">
        <v>500000</v>
      </c>
      <c r="F41" s="63"/>
      <c r="G41" s="63"/>
      <c r="H41" s="63">
        <f>$E$41/4</f>
        <v>125000</v>
      </c>
      <c r="I41" s="63">
        <f>$E$41/4</f>
        <v>125000</v>
      </c>
      <c r="J41" s="63">
        <f>$E$41/4</f>
        <v>125000</v>
      </c>
      <c r="K41" s="63">
        <f>$E$41/4</f>
        <v>125000</v>
      </c>
      <c r="L41" s="63"/>
      <c r="M41" s="63"/>
      <c r="N41" s="63"/>
      <c r="O41" s="63"/>
      <c r="P41" s="63"/>
      <c r="Q41" s="63"/>
    </row>
    <row r="42" spans="1:17" ht="30">
      <c r="A42" s="69" t="s">
        <v>29</v>
      </c>
      <c r="B42" s="69" t="s">
        <v>30</v>
      </c>
      <c r="C42" s="62"/>
      <c r="D42" s="62" t="s">
        <v>137</v>
      </c>
      <c r="E42" s="62">
        <v>70000</v>
      </c>
      <c r="F42" s="63">
        <f>$E$42/4</f>
        <v>17500</v>
      </c>
      <c r="G42" s="63">
        <f>$E$42/4</f>
        <v>17500</v>
      </c>
      <c r="H42" s="63">
        <f>$E$42/4</f>
        <v>17500</v>
      </c>
      <c r="I42" s="63">
        <f>$E$42/4</f>
        <v>17500</v>
      </c>
      <c r="J42" s="63"/>
      <c r="K42" s="63"/>
      <c r="L42" s="63"/>
      <c r="M42" s="63"/>
      <c r="N42" s="63"/>
      <c r="O42" s="63"/>
      <c r="P42" s="63"/>
      <c r="Q42" s="63"/>
    </row>
    <row r="43" spans="1:17" ht="15">
      <c r="A43" s="69"/>
      <c r="B43" s="69" t="s">
        <v>31</v>
      </c>
      <c r="C43" s="62"/>
      <c r="D43" s="62" t="s">
        <v>99</v>
      </c>
      <c r="E43" s="62">
        <v>20000</v>
      </c>
      <c r="F43" s="63"/>
      <c r="G43" s="63"/>
      <c r="H43" s="63"/>
      <c r="I43" s="63"/>
      <c r="J43" s="63"/>
      <c r="K43" s="63">
        <f>E43</f>
        <v>20000</v>
      </c>
      <c r="L43" s="63"/>
      <c r="M43" s="63"/>
      <c r="N43" s="63"/>
      <c r="O43" s="63"/>
      <c r="P43" s="63"/>
      <c r="Q43" s="63"/>
    </row>
    <row r="44" spans="1:17" ht="23.25">
      <c r="A44" s="69"/>
      <c r="B44" s="69" t="s">
        <v>32</v>
      </c>
      <c r="C44" s="62"/>
      <c r="D44" s="62">
        <v>2017</v>
      </c>
      <c r="E44" s="62">
        <v>20000</v>
      </c>
      <c r="F44" s="63"/>
      <c r="G44" s="63"/>
      <c r="H44" s="63">
        <v>20000</v>
      </c>
      <c r="I44" s="63"/>
      <c r="J44" s="63"/>
      <c r="K44" s="63"/>
      <c r="L44" s="63"/>
      <c r="M44" s="63"/>
      <c r="N44" s="63"/>
      <c r="O44" s="63"/>
      <c r="P44" s="63"/>
      <c r="Q44" s="63"/>
    </row>
    <row r="45" spans="1:17" ht="30">
      <c r="A45" s="69"/>
      <c r="B45" s="69" t="s">
        <v>33</v>
      </c>
      <c r="C45" s="62"/>
      <c r="D45" s="62" t="s">
        <v>124</v>
      </c>
      <c r="E45" s="62">
        <v>100000</v>
      </c>
      <c r="F45" s="63"/>
      <c r="G45" s="63">
        <f>$E$45/2</f>
        <v>50000</v>
      </c>
      <c r="H45" s="63">
        <f>$E$45/2</f>
        <v>50000</v>
      </c>
      <c r="I45" s="63"/>
      <c r="J45" s="63"/>
      <c r="K45" s="63"/>
      <c r="L45" s="63"/>
      <c r="M45" s="63"/>
      <c r="N45" s="63"/>
      <c r="O45" s="63"/>
      <c r="P45" s="63"/>
      <c r="Q45" s="63"/>
    </row>
    <row r="46" spans="1:17" ht="30">
      <c r="A46" s="69"/>
      <c r="B46" s="69" t="s">
        <v>34</v>
      </c>
      <c r="C46" s="62"/>
      <c r="D46" s="62" t="s">
        <v>203</v>
      </c>
      <c r="E46" s="62">
        <v>320000</v>
      </c>
      <c r="F46" s="63"/>
      <c r="G46" s="63"/>
      <c r="H46" s="63"/>
      <c r="I46" s="63">
        <f>$E$46/2</f>
        <v>160000</v>
      </c>
      <c r="J46" s="63">
        <f>$E$46/2</f>
        <v>160000</v>
      </c>
      <c r="K46" s="63"/>
      <c r="L46" s="63"/>
      <c r="M46" s="63"/>
      <c r="N46" s="63"/>
      <c r="O46" s="63"/>
      <c r="P46" s="63"/>
      <c r="Q46" s="63"/>
    </row>
    <row r="47" spans="1:17" ht="23.25">
      <c r="A47" s="69"/>
      <c r="B47" s="69" t="s">
        <v>35</v>
      </c>
      <c r="C47" s="62"/>
      <c r="D47" s="62">
        <v>2018</v>
      </c>
      <c r="E47" s="62">
        <v>5000</v>
      </c>
      <c r="F47" s="63"/>
      <c r="G47" s="63"/>
      <c r="H47" s="63"/>
      <c r="I47" s="63">
        <v>5000</v>
      </c>
      <c r="J47" s="63"/>
      <c r="K47" s="63"/>
      <c r="L47" s="63"/>
      <c r="M47" s="63"/>
      <c r="N47" s="63"/>
      <c r="O47" s="63"/>
      <c r="P47" s="63"/>
      <c r="Q47" s="63"/>
    </row>
    <row r="48" spans="1:13" ht="15">
      <c r="A48" s="69"/>
      <c r="B48" s="69" t="s">
        <v>36</v>
      </c>
      <c r="C48" s="62"/>
      <c r="D48" s="62" t="s">
        <v>99</v>
      </c>
      <c r="E48" s="62">
        <v>1600000</v>
      </c>
      <c r="F48" s="63"/>
      <c r="G48" s="63"/>
      <c r="H48" s="63"/>
      <c r="I48" s="63"/>
      <c r="J48" s="63"/>
      <c r="K48" s="63"/>
      <c r="L48" s="63"/>
      <c r="M48" s="63"/>
    </row>
    <row r="49" spans="1:13" ht="30">
      <c r="A49" s="69"/>
      <c r="B49" s="69" t="s">
        <v>37</v>
      </c>
      <c r="C49" s="62"/>
      <c r="D49" s="62" t="s">
        <v>152</v>
      </c>
      <c r="E49" s="62">
        <v>1000000</v>
      </c>
      <c r="F49" s="63"/>
      <c r="G49" s="63"/>
      <c r="H49" s="63"/>
      <c r="I49" s="63">
        <f>$E$49/3</f>
        <v>333333.3333333333</v>
      </c>
      <c r="J49" s="63">
        <f>$E$49/3</f>
        <v>333333.3333333333</v>
      </c>
      <c r="K49" s="63">
        <f>$E$49/3</f>
        <v>333333.3333333333</v>
      </c>
      <c r="L49" s="63"/>
      <c r="M49" s="63"/>
    </row>
    <row r="50" spans="1:13" ht="34.5">
      <c r="A50" s="69" t="s">
        <v>38</v>
      </c>
      <c r="B50" s="69" t="s">
        <v>39</v>
      </c>
      <c r="C50" s="62"/>
      <c r="D50" s="62">
        <v>2015</v>
      </c>
      <c r="E50" s="62">
        <v>42000</v>
      </c>
      <c r="F50" s="63">
        <v>42000</v>
      </c>
      <c r="G50" s="63"/>
      <c r="H50" s="63"/>
      <c r="I50" s="63"/>
      <c r="J50" s="63"/>
      <c r="K50" s="63"/>
      <c r="L50" s="63"/>
      <c r="M50" s="63"/>
    </row>
    <row r="51" spans="1:13" ht="30">
      <c r="A51" s="69"/>
      <c r="B51" s="69" t="s">
        <v>40</v>
      </c>
      <c r="C51" s="62"/>
      <c r="D51" s="62" t="s">
        <v>103</v>
      </c>
      <c r="E51" s="62">
        <v>1000000</v>
      </c>
      <c r="F51" s="63">
        <f aca="true" t="shared" si="8" ref="F51:K51">$E$51/6</f>
        <v>166666.66666666666</v>
      </c>
      <c r="G51" s="63">
        <f t="shared" si="8"/>
        <v>166666.66666666666</v>
      </c>
      <c r="H51" s="63">
        <f t="shared" si="8"/>
        <v>166666.66666666666</v>
      </c>
      <c r="I51" s="63">
        <f t="shared" si="8"/>
        <v>166666.66666666666</v>
      </c>
      <c r="J51" s="63">
        <f t="shared" si="8"/>
        <v>166666.66666666666</v>
      </c>
      <c r="K51" s="63">
        <f t="shared" si="8"/>
        <v>166666.66666666666</v>
      </c>
      <c r="L51" s="63"/>
      <c r="M51" s="63"/>
    </row>
    <row r="52" spans="1:17" ht="24" thickBot="1">
      <c r="A52" s="69"/>
      <c r="B52" s="69" t="s">
        <v>41</v>
      </c>
      <c r="C52" s="62"/>
      <c r="D52" s="62">
        <v>2016</v>
      </c>
      <c r="E52" s="62">
        <v>7000</v>
      </c>
      <c r="F52" s="63"/>
      <c r="G52" s="63">
        <v>7000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</row>
    <row r="53" spans="1:17" ht="15.75" thickBot="1">
      <c r="A53" s="74" t="s">
        <v>81</v>
      </c>
      <c r="B53" s="74"/>
      <c r="C53" s="75"/>
      <c r="D53" s="75"/>
      <c r="E53" s="76"/>
      <c r="F53" s="71">
        <f aca="true" t="shared" si="9" ref="F53:K53">SUM(F22:F52)</f>
        <v>235666.66666666666</v>
      </c>
      <c r="G53" s="72">
        <f t="shared" si="9"/>
        <v>2812916.6666666665</v>
      </c>
      <c r="H53" s="72">
        <f t="shared" si="9"/>
        <v>2930916.6666666665</v>
      </c>
      <c r="I53" s="72">
        <f t="shared" si="9"/>
        <v>3155083.3333333335</v>
      </c>
      <c r="J53" s="72">
        <f t="shared" si="9"/>
        <v>1617583.3333333335</v>
      </c>
      <c r="K53" s="72">
        <f t="shared" si="9"/>
        <v>686333.3333333333</v>
      </c>
      <c r="L53" s="66"/>
      <c r="M53" s="66"/>
      <c r="N53" s="67"/>
      <c r="O53" s="63"/>
      <c r="P53" s="63"/>
      <c r="Q53" s="63"/>
    </row>
    <row r="54" spans="1:17" ht="34.5">
      <c r="A54" s="69" t="s">
        <v>42</v>
      </c>
      <c r="B54" s="69" t="s">
        <v>43</v>
      </c>
      <c r="C54" s="62"/>
      <c r="D54" s="62" t="s">
        <v>147</v>
      </c>
      <c r="E54" s="62">
        <v>30000</v>
      </c>
      <c r="F54" s="63"/>
      <c r="G54" s="63">
        <f>$E$54/3</f>
        <v>10000</v>
      </c>
      <c r="H54" s="63">
        <f>$E$54/3</f>
        <v>10000</v>
      </c>
      <c r="I54" s="63">
        <f>$E$54/3</f>
        <v>10000</v>
      </c>
      <c r="J54" s="63"/>
      <c r="K54" s="63"/>
      <c r="L54" s="63"/>
      <c r="M54" s="63"/>
      <c r="N54" s="63"/>
      <c r="O54" s="63"/>
      <c r="P54" s="63"/>
      <c r="Q54" s="63"/>
    </row>
    <row r="55" spans="1:17" ht="30">
      <c r="A55" s="69"/>
      <c r="B55" s="69" t="s">
        <v>44</v>
      </c>
      <c r="C55" s="62"/>
      <c r="D55" s="62" t="s">
        <v>149</v>
      </c>
      <c r="E55" s="62">
        <v>1500000</v>
      </c>
      <c r="F55" s="63"/>
      <c r="G55" s="63"/>
      <c r="H55" s="63">
        <f>$E$55/2</f>
        <v>750000</v>
      </c>
      <c r="I55" s="63">
        <f>$E$55/2</f>
        <v>750000</v>
      </c>
      <c r="J55" s="63"/>
      <c r="K55" s="63"/>
      <c r="L55" s="63"/>
      <c r="M55" s="63"/>
      <c r="N55" s="63"/>
      <c r="O55" s="63"/>
      <c r="P55" s="63"/>
      <c r="Q55" s="63"/>
    </row>
    <row r="56" spans="1:17" ht="30">
      <c r="A56" s="69"/>
      <c r="B56" s="69" t="s">
        <v>45</v>
      </c>
      <c r="C56" s="62"/>
      <c r="D56" s="62" t="s">
        <v>147</v>
      </c>
      <c r="E56" s="62">
        <v>2000000</v>
      </c>
      <c r="F56" s="63"/>
      <c r="G56" s="63">
        <f>$E$56/4</f>
        <v>500000</v>
      </c>
      <c r="H56" s="63">
        <f>$E$56/4</f>
        <v>500000</v>
      </c>
      <c r="I56" s="63">
        <f>$E$56/4</f>
        <v>500000</v>
      </c>
      <c r="J56" s="63">
        <f>$E$56/4</f>
        <v>500000</v>
      </c>
      <c r="K56" s="63"/>
      <c r="L56" s="63"/>
      <c r="M56" s="63"/>
      <c r="N56" s="63"/>
      <c r="O56" s="63"/>
      <c r="P56" s="63"/>
      <c r="Q56" s="63"/>
    </row>
    <row r="57" spans="1:17" ht="30">
      <c r="A57" s="69"/>
      <c r="B57" s="69" t="s">
        <v>46</v>
      </c>
      <c r="C57" s="62"/>
      <c r="D57" s="62" t="s">
        <v>152</v>
      </c>
      <c r="E57" s="62">
        <v>400000</v>
      </c>
      <c r="F57" s="63"/>
      <c r="G57" s="63"/>
      <c r="H57" s="63"/>
      <c r="I57" s="63">
        <f>$E$57/3</f>
        <v>133333.33333333334</v>
      </c>
      <c r="J57" s="63">
        <f>$E$57/3</f>
        <v>133333.33333333334</v>
      </c>
      <c r="K57" s="63">
        <f>$E$57/3</f>
        <v>133333.33333333334</v>
      </c>
      <c r="L57" s="63"/>
      <c r="M57" s="63"/>
      <c r="N57" s="63"/>
      <c r="O57" s="63"/>
      <c r="P57" s="63"/>
      <c r="Q57" s="63"/>
    </row>
    <row r="58" spans="1:17" ht="45.75">
      <c r="A58" s="69" t="s">
        <v>47</v>
      </c>
      <c r="B58" s="69" t="s">
        <v>48</v>
      </c>
      <c r="C58" s="62"/>
      <c r="D58" s="62" t="s">
        <v>108</v>
      </c>
      <c r="E58" s="62">
        <v>639000</v>
      </c>
      <c r="F58" s="63">
        <f>$E$58/3</f>
        <v>213000</v>
      </c>
      <c r="G58" s="63">
        <f>$E$58/3</f>
        <v>213000</v>
      </c>
      <c r="H58" s="63">
        <f>$E$58/3</f>
        <v>213000</v>
      </c>
      <c r="I58" s="63"/>
      <c r="J58" s="63"/>
      <c r="K58" s="63"/>
      <c r="L58" s="63"/>
      <c r="M58" s="63"/>
      <c r="N58" s="63"/>
      <c r="O58" s="63"/>
      <c r="P58" s="63"/>
      <c r="Q58" s="63"/>
    </row>
    <row r="59" spans="1:17" ht="23.25">
      <c r="A59" s="69"/>
      <c r="B59" s="69" t="s">
        <v>49</v>
      </c>
      <c r="C59" s="62"/>
      <c r="D59" s="62">
        <v>2016</v>
      </c>
      <c r="E59" s="62">
        <v>20000</v>
      </c>
      <c r="F59" s="63"/>
      <c r="G59" s="63">
        <v>20000</v>
      </c>
      <c r="H59" s="63"/>
      <c r="I59" s="63"/>
      <c r="J59" s="63"/>
      <c r="K59" s="63"/>
      <c r="L59" s="63"/>
      <c r="M59" s="63"/>
      <c r="N59" s="63"/>
      <c r="O59" s="63"/>
      <c r="P59" s="63"/>
      <c r="Q59" s="63"/>
    </row>
    <row r="60" spans="1:17" ht="30">
      <c r="A60" s="69"/>
      <c r="B60" s="69" t="s">
        <v>50</v>
      </c>
      <c r="C60" s="62"/>
      <c r="D60" s="62" t="s">
        <v>103</v>
      </c>
      <c r="E60" s="62">
        <v>50000</v>
      </c>
      <c r="F60" s="63">
        <f aca="true" t="shared" si="10" ref="F60:K60">$E$60/6</f>
        <v>8333.333333333334</v>
      </c>
      <c r="G60" s="63">
        <f t="shared" si="10"/>
        <v>8333.333333333334</v>
      </c>
      <c r="H60" s="63">
        <f t="shared" si="10"/>
        <v>8333.333333333334</v>
      </c>
      <c r="I60" s="63">
        <f t="shared" si="10"/>
        <v>8333.333333333334</v>
      </c>
      <c r="J60" s="63">
        <f t="shared" si="10"/>
        <v>8333.333333333334</v>
      </c>
      <c r="K60" s="63">
        <f t="shared" si="10"/>
        <v>8333.333333333334</v>
      </c>
      <c r="L60" s="63"/>
      <c r="M60" s="63"/>
      <c r="N60" s="63"/>
      <c r="O60" s="63"/>
      <c r="P60" s="63"/>
      <c r="Q60" s="63"/>
    </row>
    <row r="61" spans="1:17" ht="34.5">
      <c r="A61" s="69" t="s">
        <v>51</v>
      </c>
      <c r="B61" s="69" t="s">
        <v>52</v>
      </c>
      <c r="C61" s="62"/>
      <c r="D61" s="62" t="s">
        <v>94</v>
      </c>
      <c r="E61" s="62">
        <v>3600000</v>
      </c>
      <c r="G61" s="63">
        <f>$E$61/2</f>
        <v>1800000</v>
      </c>
      <c r="H61" s="63">
        <f>$E$61/2</f>
        <v>1800000</v>
      </c>
      <c r="I61" s="63"/>
      <c r="J61" s="63"/>
      <c r="K61" s="63"/>
      <c r="L61" s="63"/>
      <c r="M61" s="63"/>
      <c r="N61" s="63"/>
      <c r="O61" s="63"/>
      <c r="P61" s="63"/>
      <c r="Q61" s="63"/>
    </row>
    <row r="62" spans="1:17" ht="30">
      <c r="A62" s="69" t="s">
        <v>53</v>
      </c>
      <c r="B62" s="69" t="s">
        <v>54</v>
      </c>
      <c r="C62" s="62"/>
      <c r="D62" s="62" t="s">
        <v>108</v>
      </c>
      <c r="E62" s="62">
        <v>53000</v>
      </c>
      <c r="F62" s="63">
        <f>$E$62/3</f>
        <v>17666.666666666668</v>
      </c>
      <c r="G62" s="63">
        <f>$E$62/3</f>
        <v>17666.666666666668</v>
      </c>
      <c r="H62" s="63">
        <f>$E$62/3</f>
        <v>17666.666666666668</v>
      </c>
      <c r="I62" s="63"/>
      <c r="J62" s="63"/>
      <c r="K62" s="63"/>
      <c r="L62" s="63"/>
      <c r="M62" s="63"/>
      <c r="N62" s="63"/>
      <c r="O62" s="63"/>
      <c r="P62" s="63"/>
      <c r="Q62" s="63"/>
    </row>
    <row r="63" spans="1:17" ht="34.5">
      <c r="A63" s="69" t="s">
        <v>55</v>
      </c>
      <c r="B63" s="69" t="s">
        <v>56</v>
      </c>
      <c r="C63" s="62"/>
      <c r="D63" s="62" t="s">
        <v>108</v>
      </c>
      <c r="E63" s="62">
        <v>50000</v>
      </c>
      <c r="F63" s="63">
        <f>$E$63/3</f>
        <v>16666.666666666668</v>
      </c>
      <c r="G63" s="63">
        <f>$E$63/3</f>
        <v>16666.666666666668</v>
      </c>
      <c r="H63" s="63">
        <f>$E$63/3</f>
        <v>16666.666666666668</v>
      </c>
      <c r="I63" s="63"/>
      <c r="J63" s="63"/>
      <c r="K63" s="63"/>
      <c r="L63" s="63"/>
      <c r="M63" s="63"/>
      <c r="N63" s="63"/>
      <c r="O63" s="63"/>
      <c r="P63" s="63"/>
      <c r="Q63" s="63"/>
    </row>
    <row r="64" spans="1:17" ht="15.75" thickBot="1">
      <c r="A64" s="69"/>
      <c r="B64" s="69" t="s">
        <v>57</v>
      </c>
      <c r="C64" s="62"/>
      <c r="D64" s="62">
        <v>2016</v>
      </c>
      <c r="E64" s="62">
        <v>30000</v>
      </c>
      <c r="F64" s="63"/>
      <c r="G64" s="63">
        <v>30000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</row>
    <row r="65" spans="6:14" ht="15.75" thickBot="1">
      <c r="F65" s="71">
        <f aca="true" t="shared" si="11" ref="F65:K65">SUM(F54:F64)</f>
        <v>255666.66666666666</v>
      </c>
      <c r="G65" s="72">
        <f t="shared" si="11"/>
        <v>2615666.6666666665</v>
      </c>
      <c r="H65" s="72">
        <f t="shared" si="11"/>
        <v>3315666.666666666</v>
      </c>
      <c r="I65" s="72">
        <f t="shared" si="11"/>
        <v>1401666.6666666665</v>
      </c>
      <c r="J65" s="72">
        <f t="shared" si="11"/>
        <v>641666.6666666667</v>
      </c>
      <c r="K65" s="72">
        <f t="shared" si="11"/>
        <v>141666.6666666667</v>
      </c>
      <c r="L65" s="77"/>
      <c r="M65" s="77"/>
      <c r="N65" s="78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6">
      <selection activeCell="I20" sqref="I20"/>
    </sheetView>
  </sheetViews>
  <sheetFormatPr defaultColWidth="9.140625" defaultRowHeight="15"/>
  <cols>
    <col min="1" max="1" width="24.7109375" style="0" customWidth="1"/>
    <col min="2" max="3" width="9.8515625" style="95" bestFit="1" customWidth="1"/>
    <col min="4" max="5" width="9.140625" style="95" customWidth="1"/>
    <col min="6" max="6" width="12.00390625" style="95" bestFit="1" customWidth="1"/>
    <col min="7" max="7" width="10.57421875" style="95" customWidth="1"/>
    <col min="11" max="11" width="12.421875" style="0" customWidth="1"/>
    <col min="13" max="14" width="12.421875" style="0" bestFit="1" customWidth="1"/>
    <col min="15" max="15" width="11.421875" style="0" bestFit="1" customWidth="1"/>
    <col min="16" max="16" width="9.28125" style="0" bestFit="1" customWidth="1"/>
    <col min="17" max="17" width="12.7109375" style="0" customWidth="1"/>
    <col min="18" max="18" width="10.28125" style="0" customWidth="1"/>
  </cols>
  <sheetData>
    <row r="1" spans="1:7" ht="15">
      <c r="A1" s="273" t="s">
        <v>88</v>
      </c>
      <c r="B1" s="274"/>
      <c r="C1" s="274"/>
      <c r="D1" s="274"/>
      <c r="E1" s="274"/>
      <c r="F1" s="274"/>
      <c r="G1" s="275"/>
    </row>
    <row r="2" spans="1:7" ht="15">
      <c r="A2" s="267" t="s">
        <v>206</v>
      </c>
      <c r="B2" s="269" t="s">
        <v>83</v>
      </c>
      <c r="C2" s="276" t="s">
        <v>208</v>
      </c>
      <c r="D2" s="277"/>
      <c r="E2" s="277"/>
      <c r="F2" s="277"/>
      <c r="G2" s="271" t="s">
        <v>73</v>
      </c>
    </row>
    <row r="3" spans="1:7" ht="15.75" thickBot="1">
      <c r="A3" s="268"/>
      <c r="B3" s="270"/>
      <c r="C3" s="105" t="s">
        <v>84</v>
      </c>
      <c r="D3" s="105" t="s">
        <v>85</v>
      </c>
      <c r="E3" s="105" t="s">
        <v>86</v>
      </c>
      <c r="F3" s="105" t="s">
        <v>87</v>
      </c>
      <c r="G3" s="272"/>
    </row>
    <row r="4" spans="1:7" ht="75">
      <c r="A4" s="99" t="s">
        <v>205</v>
      </c>
      <c r="B4" s="100">
        <v>30000</v>
      </c>
      <c r="C4" s="100"/>
      <c r="D4" s="100"/>
      <c r="E4" s="100"/>
      <c r="F4" s="100"/>
      <c r="G4" s="101">
        <v>30000</v>
      </c>
    </row>
    <row r="5" spans="1:7" ht="45">
      <c r="A5" s="102" t="s">
        <v>207</v>
      </c>
      <c r="B5" s="94">
        <v>5000000</v>
      </c>
      <c r="C5" s="94">
        <v>4250000</v>
      </c>
      <c r="D5" s="94">
        <v>500000</v>
      </c>
      <c r="E5" s="94"/>
      <c r="F5" s="94">
        <v>250000</v>
      </c>
      <c r="G5" s="103"/>
    </row>
    <row r="6" spans="1:7" ht="90">
      <c r="A6" s="102" t="s">
        <v>209</v>
      </c>
      <c r="B6" s="94">
        <v>2510000</v>
      </c>
      <c r="C6" s="94">
        <v>2275000</v>
      </c>
      <c r="D6" s="94">
        <f aca="true" t="shared" si="0" ref="D6:D14">B6-(C6+F6)</f>
        <v>150000</v>
      </c>
      <c r="E6" s="94"/>
      <c r="F6" s="94">
        <v>85000</v>
      </c>
      <c r="G6" s="103"/>
    </row>
    <row r="7" spans="1:7" ht="60">
      <c r="A7" s="102" t="s">
        <v>210</v>
      </c>
      <c r="B7" s="94">
        <v>1200000</v>
      </c>
      <c r="C7" s="94">
        <v>1020000</v>
      </c>
      <c r="D7" s="94">
        <f t="shared" si="0"/>
        <v>120000</v>
      </c>
      <c r="E7" s="94"/>
      <c r="F7" s="94">
        <v>60000</v>
      </c>
      <c r="G7" s="103"/>
    </row>
    <row r="8" spans="1:7" ht="45">
      <c r="A8" s="102" t="s">
        <v>211</v>
      </c>
      <c r="B8" s="94">
        <v>4050000</v>
      </c>
      <c r="C8" s="94">
        <v>3442500</v>
      </c>
      <c r="D8" s="94">
        <f t="shared" si="0"/>
        <v>530000</v>
      </c>
      <c r="E8" s="94"/>
      <c r="F8" s="94">
        <v>77500</v>
      </c>
      <c r="G8" s="103"/>
    </row>
    <row r="9" spans="1:7" ht="60">
      <c r="A9" s="102" t="s">
        <v>212</v>
      </c>
      <c r="B9" s="94">
        <v>1532144</v>
      </c>
      <c r="C9" s="94">
        <v>1302332</v>
      </c>
      <c r="D9" s="94">
        <f t="shared" si="0"/>
        <v>189812</v>
      </c>
      <c r="E9" s="94"/>
      <c r="F9" s="94">
        <v>40000</v>
      </c>
      <c r="G9" s="103"/>
    </row>
    <row r="10" spans="1:7" ht="30.75" thickBot="1">
      <c r="A10" s="104" t="s">
        <v>213</v>
      </c>
      <c r="B10" s="105">
        <v>130000</v>
      </c>
      <c r="C10" s="105">
        <v>59500</v>
      </c>
      <c r="D10" s="105">
        <f t="shared" si="0"/>
        <v>7000</v>
      </c>
      <c r="E10" s="105"/>
      <c r="F10" s="105">
        <v>63500</v>
      </c>
      <c r="G10" s="106"/>
    </row>
    <row r="11" spans="1:7" ht="45">
      <c r="A11" s="97" t="s">
        <v>214</v>
      </c>
      <c r="B11" s="98">
        <v>4450000</v>
      </c>
      <c r="C11" s="98">
        <v>3731500</v>
      </c>
      <c r="D11" s="98">
        <f t="shared" si="0"/>
        <v>239000</v>
      </c>
      <c r="E11" s="98"/>
      <c r="F11" s="98">
        <v>479500</v>
      </c>
      <c r="G11" s="98"/>
    </row>
    <row r="12" spans="1:7" ht="60">
      <c r="A12" s="93" t="s">
        <v>215</v>
      </c>
      <c r="B12" s="94">
        <v>3556500</v>
      </c>
      <c r="C12" s="94">
        <v>2694500</v>
      </c>
      <c r="D12" s="94">
        <f t="shared" si="0"/>
        <v>367000</v>
      </c>
      <c r="E12" s="94"/>
      <c r="F12" s="94">
        <v>495000</v>
      </c>
      <c r="G12" s="94"/>
    </row>
    <row r="13" spans="1:7" ht="45">
      <c r="A13" s="93" t="s">
        <v>216</v>
      </c>
      <c r="B13" s="94">
        <v>148000</v>
      </c>
      <c r="C13" s="94">
        <v>85000</v>
      </c>
      <c r="D13" s="94">
        <f t="shared" si="0"/>
        <v>10000</v>
      </c>
      <c r="E13" s="94"/>
      <c r="F13" s="94">
        <v>53000</v>
      </c>
      <c r="G13" s="94"/>
    </row>
    <row r="14" spans="1:7" ht="45">
      <c r="A14" s="93" t="s">
        <v>217</v>
      </c>
      <c r="B14" s="94">
        <v>500000</v>
      </c>
      <c r="C14" s="94">
        <v>425000</v>
      </c>
      <c r="D14" s="94">
        <f t="shared" si="0"/>
        <v>50000</v>
      </c>
      <c r="E14" s="94"/>
      <c r="F14" s="95">
        <v>25000</v>
      </c>
      <c r="G14" s="94"/>
    </row>
    <row r="15" spans="1:18" ht="45">
      <c r="A15" s="93" t="s">
        <v>218</v>
      </c>
      <c r="B15" s="94">
        <v>1535000</v>
      </c>
      <c r="C15" s="94"/>
      <c r="D15" s="94"/>
      <c r="E15" s="94"/>
      <c r="F15" s="94">
        <v>1535000</v>
      </c>
      <c r="G15" s="94"/>
      <c r="L15" s="108"/>
      <c r="M15" s="93"/>
      <c r="N15" s="108"/>
      <c r="O15" s="108"/>
      <c r="P15" s="108"/>
      <c r="Q15" s="108"/>
      <c r="R15" s="93"/>
    </row>
    <row r="16" spans="1:18" ht="60">
      <c r="A16" s="93" t="s">
        <v>219</v>
      </c>
      <c r="B16" s="94">
        <v>1049000</v>
      </c>
      <c r="C16" s="94">
        <v>850000</v>
      </c>
      <c r="D16" s="94">
        <f aca="true" t="shared" si="1" ref="D16:D21">B16-(C16+F16)</f>
        <v>100000</v>
      </c>
      <c r="E16" s="94"/>
      <c r="F16" s="94">
        <v>99000</v>
      </c>
      <c r="G16" s="94"/>
      <c r="L16" s="108"/>
      <c r="M16" s="94"/>
      <c r="N16" s="94"/>
      <c r="O16" s="94"/>
      <c r="P16" s="94"/>
      <c r="Q16" s="94"/>
      <c r="R16" s="94"/>
    </row>
    <row r="17" spans="1:18" ht="75">
      <c r="A17" s="93" t="s">
        <v>220</v>
      </c>
      <c r="B17" s="94">
        <v>16591632</v>
      </c>
      <c r="C17" s="94">
        <v>14102887</v>
      </c>
      <c r="D17" s="94">
        <f t="shared" si="1"/>
        <v>1659163</v>
      </c>
      <c r="E17" s="94"/>
      <c r="F17" s="94">
        <v>829582</v>
      </c>
      <c r="G17" s="94"/>
      <c r="K17" s="107"/>
      <c r="L17" s="108"/>
      <c r="M17" s="109"/>
      <c r="N17" s="109"/>
      <c r="O17" s="109"/>
      <c r="P17" s="109"/>
      <c r="Q17" s="109"/>
      <c r="R17" s="109"/>
    </row>
    <row r="18" spans="1:18" ht="90">
      <c r="A18" s="93" t="s">
        <v>221</v>
      </c>
      <c r="B18" s="94">
        <v>709000</v>
      </c>
      <c r="C18" s="94">
        <v>602650</v>
      </c>
      <c r="D18" s="94">
        <f t="shared" si="1"/>
        <v>70900</v>
      </c>
      <c r="E18" s="94"/>
      <c r="F18" s="94">
        <v>35450</v>
      </c>
      <c r="G18" s="94"/>
      <c r="L18" s="108"/>
      <c r="M18" s="94"/>
      <c r="N18" s="94"/>
      <c r="O18" s="94"/>
      <c r="P18" s="94"/>
      <c r="Q18" s="94"/>
      <c r="R18" s="94"/>
    </row>
    <row r="19" spans="1:18" ht="75">
      <c r="A19" s="93" t="s">
        <v>222</v>
      </c>
      <c r="B19" s="94">
        <v>3600000</v>
      </c>
      <c r="C19" s="94"/>
      <c r="D19" s="94"/>
      <c r="E19" s="94"/>
      <c r="F19" s="94">
        <v>3600000</v>
      </c>
      <c r="G19" s="94"/>
      <c r="L19" s="108"/>
      <c r="M19" s="109"/>
      <c r="N19" s="109"/>
      <c r="O19" s="109"/>
      <c r="P19" s="109"/>
      <c r="Q19" s="109"/>
      <c r="R19" s="109"/>
    </row>
    <row r="20" spans="1:18" ht="30">
      <c r="A20" s="93" t="s">
        <v>223</v>
      </c>
      <c r="B20" s="94">
        <v>53000</v>
      </c>
      <c r="C20" s="94"/>
      <c r="D20" s="94"/>
      <c r="E20" s="94"/>
      <c r="F20" s="94">
        <v>53000</v>
      </c>
      <c r="G20" s="94"/>
      <c r="L20" s="108"/>
      <c r="M20" s="94"/>
      <c r="N20" s="94"/>
      <c r="O20" s="94"/>
      <c r="P20" s="94"/>
      <c r="Q20" s="94"/>
      <c r="R20" s="94"/>
    </row>
    <row r="21" spans="1:18" ht="60">
      <c r="A21" s="93" t="s">
        <v>224</v>
      </c>
      <c r="B21" s="94">
        <v>80000</v>
      </c>
      <c r="C21" s="94">
        <v>42500</v>
      </c>
      <c r="D21" s="94">
        <f t="shared" si="1"/>
        <v>5000</v>
      </c>
      <c r="E21" s="94"/>
      <c r="F21" s="94">
        <v>32500</v>
      </c>
      <c r="G21" s="94"/>
      <c r="L21" s="108"/>
      <c r="M21" s="109"/>
      <c r="N21" s="109"/>
      <c r="O21" s="109"/>
      <c r="P21" s="109"/>
      <c r="Q21" s="109"/>
      <c r="R21" s="109"/>
    </row>
    <row r="22" spans="1:7" ht="15">
      <c r="A22" s="96" t="s">
        <v>225</v>
      </c>
      <c r="B22" s="94">
        <f>SUM(B4:B21)</f>
        <v>46724276</v>
      </c>
      <c r="C22" s="94">
        <f>SUM(C4:C21)</f>
        <v>34883369</v>
      </c>
      <c r="D22" s="94">
        <f>SUM(D4:D21)</f>
        <v>3997875</v>
      </c>
      <c r="E22" s="94"/>
      <c r="F22" s="94">
        <f>SUM(F4:F21)</f>
        <v>7813032</v>
      </c>
      <c r="G22" s="94">
        <f>SUM(G4:G21)</f>
        <v>30000</v>
      </c>
    </row>
    <row r="23" spans="3:7" ht="15">
      <c r="C23" s="95">
        <f>C22/$B$22*100</f>
        <v>74.65791230237575</v>
      </c>
      <c r="D23" s="95">
        <f>D22/$B$22*100</f>
        <v>8.556312354631242</v>
      </c>
      <c r="E23" s="95">
        <f>E22/$B$22*100</f>
        <v>0</v>
      </c>
      <c r="F23" s="95">
        <f>F22/$B$22*100</f>
        <v>16.72156889065547</v>
      </c>
      <c r="G23" s="95">
        <f>G22/$B$22*100</f>
        <v>0.06420645233753862</v>
      </c>
    </row>
  </sheetData>
  <sheetProtection/>
  <mergeCells count="5">
    <mergeCell ref="A2:A3"/>
    <mergeCell ref="B2:B3"/>
    <mergeCell ref="G2:G3"/>
    <mergeCell ref="A1:G1"/>
    <mergeCell ref="C2:F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2006-11-28T10:32:46Z</dcterms:created>
  <dcterms:modified xsi:type="dcterms:W3CDTF">2015-05-29T08:06:21Z</dcterms:modified>
  <cp:category/>
  <cp:version/>
  <cp:contentType/>
  <cp:contentStatus/>
</cp:coreProperties>
</file>